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C:\akcijanje\posao\aktivno\Direct Media\AUTOBOC\autoboc\dists\autoboc_0.8\"/>
    </mc:Choice>
  </mc:AlternateContent>
  <xr:revisionPtr revIDLastSave="0" documentId="13_ncr:1_{D5ADD7F3-532C-4088-AC6B-391453F073AE}" xr6:coauthVersionLast="47" xr6:coauthVersionMax="47" xr10:uidLastSave="{00000000-0000-0000-0000-000000000000}"/>
  <bookViews>
    <workbookView xWindow="38280" yWindow="-120" windowWidth="29040" windowHeight="15840" xr2:uid="{00000000-000D-0000-FFFF-FFFF00000000}"/>
  </bookViews>
  <sheets>
    <sheet name="Brief" sheetId="1" r:id="rId1"/>
  </sheets>
  <definedNames>
    <definedName name="_xlnm.Print_Area" localSheetId="0">Brief!$A$1:$S$53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3" i="1" l="1"/>
  <c r="D40" i="1" l="1"/>
  <c r="D39" i="1"/>
  <c r="D38" i="1"/>
  <c r="D37" i="1"/>
  <c r="J45" i="1" l="1"/>
  <c r="K45" i="1" s="1"/>
  <c r="L45" i="1" s="1"/>
  <c r="M45" i="1" s="1"/>
  <c r="N45" i="1" s="1"/>
  <c r="D36" i="1"/>
  <c r="D35" i="1"/>
  <c r="D34" i="1"/>
  <c r="D27" i="1" l="1"/>
  <c r="D28" i="1"/>
  <c r="D29" i="1"/>
  <c r="D30" i="1"/>
  <c r="D31" i="1"/>
  <c r="D32" i="1"/>
  <c r="D41" i="1"/>
  <c r="D23" i="1" l="1"/>
  <c r="D24" i="1"/>
  <c r="D25" i="1"/>
  <c r="D26" i="1"/>
  <c r="D22" i="1"/>
  <c r="D42" i="1" l="1"/>
  <c r="D7" i="1"/>
  <c r="D8" i="1"/>
  <c r="K42" i="1"/>
  <c r="L33" i="1" s="1"/>
  <c r="C42" i="1"/>
  <c r="E33" i="1" s="1"/>
  <c r="L40" i="1" l="1"/>
  <c r="L38" i="1"/>
  <c r="L37" i="1"/>
  <c r="L39" i="1"/>
  <c r="C9" i="1"/>
  <c r="E39" i="1"/>
  <c r="E40" i="1"/>
  <c r="E37" i="1"/>
  <c r="E38" i="1"/>
  <c r="L36" i="1"/>
  <c r="L35" i="1"/>
  <c r="L34" i="1"/>
  <c r="E36" i="1"/>
  <c r="E35" i="1"/>
  <c r="E34" i="1"/>
  <c r="E27" i="1"/>
  <c r="E32" i="1"/>
  <c r="E41" i="1"/>
  <c r="L32" i="1"/>
  <c r="L27" i="1"/>
  <c r="L30" i="1"/>
  <c r="L41" i="1"/>
  <c r="L28" i="1"/>
  <c r="L31" i="1"/>
  <c r="L29" i="1"/>
  <c r="E22" i="1"/>
  <c r="E29" i="1"/>
  <c r="E23" i="1"/>
  <c r="E25" i="1"/>
  <c r="E30" i="1"/>
  <c r="E26" i="1"/>
  <c r="E31" i="1"/>
  <c r="E24" i="1"/>
  <c r="E28" i="1"/>
  <c r="L26" i="1" l="1"/>
  <c r="L25" i="1"/>
  <c r="L23" i="1"/>
  <c r="L24" i="1"/>
  <c r="N42" i="1" l="1"/>
  <c r="M42" i="1" s="1"/>
  <c r="C13" i="1" l="1"/>
  <c r="L22" i="1" l="1"/>
  <c r="L42" i="1" s="1"/>
  <c r="C11" i="1"/>
  <c r="E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Milos Lukic</author>
  </authors>
  <commentList>
    <comment ref="F21" authorId="0" shapeId="0" xr:uid="{73247434-A2F7-48EA-B95E-4DE390F6B1DA}">
      <text>
        <r>
          <rPr>
            <b/>
            <sz val="9"/>
            <color indexed="81"/>
            <rFont val="Tahoma"/>
            <family val="2"/>
          </rPr>
          <t>MOŽE DA SE UNESE, ALI NE UTIČE NA OPTIMIZACIJU</t>
        </r>
      </text>
    </comment>
    <comment ref="O21" authorId="0" shapeId="0" xr:uid="{FA28D9F7-D335-4CAB-A7C5-DE81DC488553}">
      <text>
        <r>
          <rPr>
            <b/>
            <sz val="9"/>
            <color indexed="81"/>
            <rFont val="Tahoma"/>
            <family val="2"/>
          </rPr>
          <t>UNETI UKOLIKO IMATE PAUZU U KAMPANJI ZA DATE KANALE</t>
        </r>
      </text>
    </comment>
    <comment ref="E45" authorId="0" shapeId="0" xr:uid="{79CD389E-47C5-4FC5-B3BD-53BC31913A09}">
      <text>
        <r>
          <rPr>
            <b/>
            <sz val="9"/>
            <color indexed="81"/>
            <rFont val="Tahoma"/>
            <family val="2"/>
          </rPr>
          <t>MOŽE SE UNETI, ALI NE UTIČE NA OPTIMIZACIJU</t>
        </r>
      </text>
    </comment>
    <comment ref="B49" authorId="0" shapeId="0" xr:uid="{EFFD49FF-98DB-40F9-BD84-A479B3B6945B}">
      <text>
        <r>
          <rPr>
            <b/>
            <sz val="9"/>
            <color indexed="81"/>
            <rFont val="Tahoma"/>
            <family val="2"/>
          </rPr>
          <t>MOŽE SE UNETI, ALI NE UTIČE NA OPTIMIZACIJU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0" authorId="0" shapeId="0" xr:uid="{3662B9E8-13DB-4E20-A8F7-EA7FA75A7BFC}">
      <text>
        <r>
          <rPr>
            <b/>
            <sz val="9"/>
            <color indexed="81"/>
            <rFont val="Tahoma"/>
            <family val="2"/>
          </rPr>
          <t>Maksimalan broj emitovanja jedne emisije u okviru od 3 dana. Služi nam da program ne bi izbockao 3 emitovanja u 3 dana.</t>
        </r>
      </text>
    </comment>
  </commentList>
</comments>
</file>

<file path=xl/sharedStrings.xml><?xml version="1.0" encoding="utf-8"?>
<sst xmlns="http://schemas.openxmlformats.org/spreadsheetml/2006/main" count="107" uniqueCount="82">
  <si>
    <t>Duration</t>
  </si>
  <si>
    <t>SOV</t>
  </si>
  <si>
    <t>TVC A</t>
  </si>
  <si>
    <t>TVC B</t>
  </si>
  <si>
    <t>START DATE</t>
  </si>
  <si>
    <t>END DATE</t>
  </si>
  <si>
    <t>BUDGET DIN</t>
  </si>
  <si>
    <t>PLANNING TARGET</t>
  </si>
  <si>
    <t>WEEKS</t>
  </si>
  <si>
    <t>TRP</t>
  </si>
  <si>
    <t>SOI</t>
  </si>
  <si>
    <t>DIN</t>
  </si>
  <si>
    <t>EUR</t>
  </si>
  <si>
    <t>30" CPP</t>
  </si>
  <si>
    <t>ISO week</t>
  </si>
  <si>
    <t>BUDGET EUR</t>
  </si>
  <si>
    <t>TV station</t>
  </si>
  <si>
    <t>Total</t>
  </si>
  <si>
    <t>Buying TG</t>
  </si>
  <si>
    <t>TVC sec</t>
  </si>
  <si>
    <t>Day part</t>
  </si>
  <si>
    <t>Prime Time</t>
  </si>
  <si>
    <t>Premium posotions</t>
  </si>
  <si>
    <t>GRPs</t>
  </si>
  <si>
    <t>First, Second</t>
  </si>
  <si>
    <t>Penultimate, Last</t>
  </si>
  <si>
    <t>NPT</t>
  </si>
  <si>
    <t>GRP</t>
  </si>
  <si>
    <t>Reach</t>
  </si>
  <si>
    <t>1+</t>
  </si>
  <si>
    <t>2+</t>
  </si>
  <si>
    <t>3+</t>
  </si>
  <si>
    <t>Kurir TV</t>
  </si>
  <si>
    <t>PINK</t>
  </si>
  <si>
    <t>Cinestar</t>
  </si>
  <si>
    <t>/</t>
  </si>
  <si>
    <t>TVC start date</t>
  </si>
  <si>
    <t>TVC end date</t>
  </si>
  <si>
    <t>Advertiser</t>
  </si>
  <si>
    <t>Berlin-Chemie</t>
  </si>
  <si>
    <t>Division</t>
  </si>
  <si>
    <t>Brand</t>
  </si>
  <si>
    <t>Campaign</t>
  </si>
  <si>
    <t>Exchange rate</t>
  </si>
  <si>
    <t>Pause start date</t>
  </si>
  <si>
    <t>Pause end date</t>
  </si>
  <si>
    <t>note</t>
  </si>
  <si>
    <t>TV show parameters</t>
  </si>
  <si>
    <t>Max airings in 3 days</t>
  </si>
  <si>
    <t>Totals</t>
  </si>
  <si>
    <t>AFF</t>
  </si>
  <si>
    <t>Season coef.</t>
  </si>
  <si>
    <t>Program coef.</t>
  </si>
  <si>
    <t>Copy coef.</t>
  </si>
  <si>
    <t>Star Crime</t>
  </si>
  <si>
    <t>Star Movies</t>
  </si>
  <si>
    <t>Star Channel</t>
  </si>
  <si>
    <t>RTS 1</t>
  </si>
  <si>
    <t>M 45-65</t>
  </si>
  <si>
    <t>Espumisan</t>
  </si>
  <si>
    <t>Viasat Kino</t>
  </si>
  <si>
    <t>UNOSI MEDIJA PLANNER</t>
  </si>
  <si>
    <t>TVC NAME</t>
  </si>
  <si>
    <t>TVC SIGN</t>
  </si>
  <si>
    <t>NE DIRATI (FORMULE POSTAVLJENE)</t>
  </si>
  <si>
    <t>HGTV</t>
  </si>
  <si>
    <t>Pink Premium</t>
  </si>
  <si>
    <t>Firebrigade 30"</t>
  </si>
  <si>
    <t>FIrebrigade 20"</t>
  </si>
  <si>
    <t>RTS 2</t>
  </si>
  <si>
    <t>Happy</t>
  </si>
  <si>
    <t>N1</t>
  </si>
  <si>
    <t>Discovery</t>
  </si>
  <si>
    <t>Cinestar Action</t>
  </si>
  <si>
    <t>Vesti</t>
  </si>
  <si>
    <t>Pink Action</t>
  </si>
  <si>
    <t>Pink Film</t>
  </si>
  <si>
    <t>Una TV</t>
  </si>
  <si>
    <t>Total (mchi)</t>
  </si>
  <si>
    <t>package</t>
  </si>
  <si>
    <t>n/a</t>
  </si>
  <si>
    <t>National Geographic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</si>
</sst>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d_i_n_._-;\-* #,##0.00\ _d_i_n_._-;_-* &quot;-&quot;??\ _d_i_n_._-;_-@_-"/>
    <numFmt numFmtId="165" formatCode="_-* #,##0.00\ _D_i_n_._-;\-* #,##0.00\ _D_i_n_._-;_-* &quot;-&quot;??\ _D_i_n_._-;_-@_-"/>
    <numFmt numFmtId="166" formatCode="_-[$€-2]\ * #,##0.00_-;\-[$€-2]\ * #,##0.00_-;_-[$€-2]\ * &quot;-&quot;??_-;_-@_-"/>
    <numFmt numFmtId="167" formatCode="0.000000000000000%"/>
    <numFmt numFmtId="168" formatCode="_-* #,##0\ _d_i_n_._-;\-* #,##0\ _d_i_n_._-;_-* &quot;-&quot;??\ _d_i_n_._-;_-@_-"/>
    <numFmt numFmtId="169" formatCode="_-* #,##0.00\ &quot;€&quot;_-;\-* #,##0.00\ &quot;€&quot;_-;_-* &quot;-&quot;??\ &quot;€&quot;_-;_-@_-"/>
    <numFmt numFmtId="170" formatCode="_-* #,##0.00\ _€_-;\-* #,##0.00\ _€_-;_-* &quot;-&quot;??\ _€_-;_-@_-"/>
    <numFmt numFmtId="171" formatCode="_-* #,##0.00[$€]_-;\-* #,##0.00[$€]_-;_-* &quot;-&quot;??[$€]_-;_-@_-"/>
    <numFmt numFmtId="172" formatCode="0.0%"/>
    <numFmt numFmtId="173" formatCode="[$-409]d\-mmm;@"/>
    <numFmt numFmtId="174" formatCode="#,##0.0000"/>
  </numFmts>
  <fonts count="3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name val="Helv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0"/>
      <name val="Arial Cyr"/>
    </font>
    <font>
      <sz val="11"/>
      <color indexed="17"/>
      <name val="Calibri"/>
      <family val="2"/>
    </font>
    <font>
      <sz val="10"/>
      <name val="Times New Roman CE"/>
      <family val="1"/>
    </font>
    <font>
      <u/>
      <sz val="10"/>
      <color indexed="12"/>
      <name val="Arial CE"/>
    </font>
    <font>
      <b/>
      <sz val="11"/>
      <color indexed="9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u/>
      <sz val="10"/>
      <color indexed="36"/>
      <name val="Arial CE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52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9C57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sz val="11"/>
      <name val="Aptos"/>
      <family val="2"/>
    </font>
    <font>
      <b/>
      <sz val="11"/>
      <name val="Calibri"/>
      <family val="2"/>
      <scheme val="minor"/>
    </font>
    <font>
      <b/>
      <sz val="11"/>
      <name val="Aptos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3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17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7" fillId="0" borderId="0" applyFont="0" applyFill="0" applyBorder="0" applyAlignment="0" applyProtection="0"/>
    <xf numFmtId="0" fontId="5" fillId="0" borderId="0"/>
    <xf numFmtId="0" fontId="5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0" borderId="20" applyNumberFormat="0" applyFill="0" applyAlignment="0" applyProtection="0"/>
    <xf numFmtId="0" fontId="10" fillId="4" borderId="0" applyNumberFormat="0" applyBorder="0" applyAlignment="0" applyProtection="0"/>
    <xf numFmtId="0" fontId="12" fillId="5" borderId="0" applyNumberFormat="0" applyBorder="0" applyAlignment="0" applyProtection="0"/>
    <xf numFmtId="171" fontId="7" fillId="0" borderId="0" applyFont="0" applyFill="0" applyBorder="0" applyAlignment="0" applyProtection="0"/>
    <xf numFmtId="3" fontId="13" fillId="17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15" fillId="18" borderId="21" applyNumberFormat="0" applyAlignment="0" applyProtection="0"/>
    <xf numFmtId="0" fontId="15" fillId="18" borderId="21" applyNumberFormat="0" applyAlignment="0" applyProtection="0"/>
    <xf numFmtId="0" fontId="16" fillId="0" borderId="22" applyNumberFormat="0" applyFill="0" applyAlignment="0" applyProtection="0"/>
    <xf numFmtId="0" fontId="17" fillId="0" borderId="23" applyNumberFormat="0" applyFill="0" applyAlignment="0" applyProtection="0"/>
    <xf numFmtId="0" fontId="18" fillId="0" borderId="24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6" fillId="20" borderId="25" applyNumberFormat="0" applyFont="0" applyAlignment="0" applyProtection="0"/>
    <xf numFmtId="0" fontId="6" fillId="20" borderId="25" applyNumberFormat="0" applyFont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9" fillId="0" borderId="20" applyNumberFormat="0" applyFill="0" applyAlignment="0" applyProtection="0"/>
    <xf numFmtId="0" fontId="12" fillId="5" borderId="0" applyNumberFormat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4" fillId="8" borderId="27" applyNumberFormat="0" applyAlignment="0" applyProtection="0"/>
    <xf numFmtId="0" fontId="25" fillId="21" borderId="27" applyNumberFormat="0" applyAlignment="0" applyProtection="0"/>
    <xf numFmtId="0" fontId="26" fillId="21" borderId="28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5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5" borderId="0" applyNumberFormat="0" applyBorder="0" applyAlignment="0" applyProtection="0"/>
    <xf numFmtId="0" fontId="11" fillId="0" borderId="0"/>
    <xf numFmtId="0" fontId="5" fillId="0" borderId="0"/>
    <xf numFmtId="0" fontId="6" fillId="0" borderId="0"/>
    <xf numFmtId="0" fontId="28" fillId="0" borderId="0"/>
    <xf numFmtId="0" fontId="29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0" fontId="6" fillId="0" borderId="0"/>
    <xf numFmtId="0" fontId="28" fillId="0" borderId="0"/>
    <xf numFmtId="169" fontId="4" fillId="0" borderId="0" applyFont="0" applyFill="0" applyBorder="0" applyAlignment="0" applyProtection="0"/>
    <xf numFmtId="0" fontId="31" fillId="26" borderId="0" applyNumberFormat="0" applyBorder="0" applyAlignment="0" applyProtection="0"/>
    <xf numFmtId="0" fontId="32" fillId="27" borderId="0" applyNumberFormat="0" applyBorder="0" applyAlignment="0" applyProtection="0"/>
  </cellStyleXfs>
  <cellXfs count="136">
    <xf numFmtId="0" fontId="0" fillId="0" borderId="0" xfId="0"/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3" fontId="2" fillId="2" borderId="0" xfId="0" applyNumberFormat="1" applyFont="1" applyFill="1" applyAlignment="1">
      <alignment vertical="center"/>
    </xf>
    <xf numFmtId="2" fontId="2" fillId="2" borderId="0" xfId="0" applyNumberFormat="1" applyFont="1" applyFill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1" fontId="2" fillId="2" borderId="0" xfId="0" applyNumberFormat="1" applyFont="1" applyFill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0" xfId="0" applyFont="1"/>
    <xf numFmtId="165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9" fontId="2" fillId="2" borderId="12" xfId="0" applyNumberFormat="1" applyFont="1" applyFill="1" applyBorder="1" applyAlignment="1">
      <alignment horizontal="center" vertical="center"/>
    </xf>
    <xf numFmtId="0" fontId="35" fillId="2" borderId="0" xfId="0" applyFont="1" applyFill="1" applyAlignment="1">
      <alignment vertical="center"/>
    </xf>
    <xf numFmtId="0" fontId="33" fillId="0" borderId="10" xfId="135" applyFont="1" applyFill="1" applyBorder="1" applyAlignment="1">
      <alignment horizontal="left" vertical="center" indent="1"/>
    </xf>
    <xf numFmtId="168" fontId="2" fillId="0" borderId="0" xfId="1" applyNumberFormat="1" applyFont="1" applyFill="1" applyAlignment="1">
      <alignment vertical="center"/>
    </xf>
    <xf numFmtId="2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center"/>
    </xf>
    <xf numFmtId="1" fontId="35" fillId="0" borderId="0" xfId="0" applyNumberFormat="1" applyFont="1" applyAlignment="1">
      <alignment horizontal="center" vertical="center"/>
    </xf>
    <xf numFmtId="9" fontId="2" fillId="0" borderId="0" xfId="2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10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9" fontId="2" fillId="2" borderId="1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167" fontId="2" fillId="2" borderId="0" xfId="0" applyNumberFormat="1" applyFont="1" applyFill="1" applyAlignment="1">
      <alignment vertical="center"/>
    </xf>
    <xf numFmtId="9" fontId="2" fillId="0" borderId="0" xfId="0" applyNumberFormat="1" applyFont="1" applyAlignment="1">
      <alignment horizontal="center"/>
    </xf>
    <xf numFmtId="10" fontId="2" fillId="2" borderId="11" xfId="2" applyNumberFormat="1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vertical="center"/>
    </xf>
    <xf numFmtId="9" fontId="2" fillId="0" borderId="0" xfId="2" applyFont="1"/>
    <xf numFmtId="1" fontId="2" fillId="0" borderId="0" xfId="0" applyNumberFormat="1" applyFont="1"/>
    <xf numFmtId="9" fontId="34" fillId="2" borderId="0" xfId="0" applyNumberFormat="1" applyFont="1" applyFill="1" applyAlignment="1">
      <alignment horizontal="center" vertical="center"/>
    </xf>
    <xf numFmtId="10" fontId="2" fillId="2" borderId="12" xfId="2" applyNumberFormat="1" applyFont="1" applyFill="1" applyBorder="1" applyAlignment="1">
      <alignment horizontal="center" vertical="center"/>
    </xf>
    <xf numFmtId="0" fontId="33" fillId="0" borderId="8" xfId="135" applyFont="1" applyFill="1" applyBorder="1" applyAlignment="1">
      <alignment horizontal="left" vertical="center" indent="1"/>
    </xf>
    <xf numFmtId="0" fontId="34" fillId="0" borderId="0" xfId="0" applyFont="1" applyAlignment="1">
      <alignment vertical="center"/>
    </xf>
    <xf numFmtId="0" fontId="33" fillId="0" borderId="3" xfId="135" applyFont="1" applyFill="1" applyBorder="1" applyAlignment="1">
      <alignment horizontal="left" vertical="center" indent="1"/>
    </xf>
    <xf numFmtId="0" fontId="3" fillId="0" borderId="0" xfId="0" applyFont="1" applyAlignment="1">
      <alignment vertical="center"/>
    </xf>
    <xf numFmtId="16" fontId="2" fillId="0" borderId="0" xfId="0" applyNumberFormat="1" applyFont="1" applyAlignment="1">
      <alignment vertical="center"/>
    </xf>
    <xf numFmtId="164" fontId="2" fillId="0" borderId="0" xfId="1" applyFont="1" applyFill="1" applyAlignment="1">
      <alignment vertical="center"/>
    </xf>
    <xf numFmtId="0" fontId="33" fillId="0" borderId="13" xfId="135" applyFont="1" applyFill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" fontId="33" fillId="0" borderId="5" xfId="135" applyNumberFormat="1" applyFont="1" applyFill="1" applyBorder="1" applyAlignment="1">
      <alignment horizontal="center" vertical="center"/>
    </xf>
    <xf numFmtId="0" fontId="33" fillId="0" borderId="3" xfId="135" applyFont="1" applyFill="1" applyBorder="1" applyAlignment="1">
      <alignment horizontal="center" vertical="center"/>
    </xf>
    <xf numFmtId="0" fontId="33" fillId="0" borderId="4" xfId="136" applyFont="1" applyFill="1" applyBorder="1" applyAlignment="1">
      <alignment horizontal="center" vertical="center"/>
    </xf>
    <xf numFmtId="3" fontId="33" fillId="0" borderId="5" xfId="135" applyNumberFormat="1" applyFont="1" applyFill="1" applyBorder="1" applyAlignment="1">
      <alignment horizontal="center" vertical="center"/>
    </xf>
    <xf numFmtId="172" fontId="33" fillId="0" borderId="5" xfId="135" applyNumberFormat="1" applyFont="1" applyFill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0" fontId="33" fillId="0" borderId="5" xfId="135" applyFont="1" applyFill="1" applyBorder="1" applyAlignment="1">
      <alignment horizontal="center" vertical="center"/>
    </xf>
    <xf numFmtId="9" fontId="33" fillId="0" borderId="5" xfId="135" applyNumberFormat="1" applyFont="1" applyFill="1" applyBorder="1" applyAlignment="1">
      <alignment horizontal="center" vertical="center"/>
    </xf>
    <xf numFmtId="2" fontId="33" fillId="0" borderId="5" xfId="135" applyNumberFormat="1" applyFont="1" applyFill="1" applyBorder="1" applyAlignment="1">
      <alignment horizontal="center" vertical="center"/>
    </xf>
    <xf numFmtId="0" fontId="33" fillId="0" borderId="5" xfId="135" applyFont="1" applyFill="1" applyBorder="1" applyAlignment="1">
      <alignment vertical="center"/>
    </xf>
    <xf numFmtId="0" fontId="33" fillId="0" borderId="19" xfId="135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5" fillId="0" borderId="5" xfId="135" applyFont="1" applyFill="1" applyBorder="1" applyAlignment="1">
      <alignment vertical="center"/>
    </xf>
    <xf numFmtId="0" fontId="35" fillId="0" borderId="19" xfId="135" applyFont="1" applyFill="1" applyBorder="1" applyAlignment="1">
      <alignment vertical="center"/>
    </xf>
    <xf numFmtId="0" fontId="34" fillId="28" borderId="0" xfId="0" applyFont="1" applyFill="1" applyAlignment="1">
      <alignment vertical="center"/>
    </xf>
    <xf numFmtId="9" fontId="33" fillId="28" borderId="29" xfId="135" applyNumberFormat="1" applyFont="1" applyFill="1" applyBorder="1" applyAlignment="1">
      <alignment horizontal="center" vertical="center"/>
    </xf>
    <xf numFmtId="9" fontId="33" fillId="28" borderId="7" xfId="135" applyNumberFormat="1" applyFont="1" applyFill="1" applyBorder="1" applyAlignment="1">
      <alignment horizontal="center" vertical="center"/>
    </xf>
    <xf numFmtId="3" fontId="33" fillId="28" borderId="33" xfId="135" applyNumberFormat="1" applyFont="1" applyFill="1" applyBorder="1" applyAlignment="1">
      <alignment horizontal="right" vertical="center" indent="1"/>
    </xf>
    <xf numFmtId="3" fontId="33" fillId="28" borderId="7" xfId="135" applyNumberFormat="1" applyFont="1" applyFill="1" applyBorder="1" applyAlignment="1">
      <alignment horizontal="right" vertical="center" indent="1"/>
    </xf>
    <xf numFmtId="0" fontId="0" fillId="29" borderId="8" xfId="0" applyFill="1" applyBorder="1" applyAlignment="1">
      <alignment horizontal="left" vertical="center" indent="1"/>
    </xf>
    <xf numFmtId="0" fontId="0" fillId="29" borderId="10" xfId="0" applyFill="1" applyBorder="1" applyAlignment="1">
      <alignment horizontal="left" vertical="center" indent="1"/>
    </xf>
    <xf numFmtId="3" fontId="0" fillId="29" borderId="33" xfId="0" applyNumberFormat="1" applyFill="1" applyBorder="1" applyAlignment="1">
      <alignment horizontal="center" vertical="center"/>
    </xf>
    <xf numFmtId="3" fontId="0" fillId="29" borderId="7" xfId="0" applyNumberFormat="1" applyFill="1" applyBorder="1" applyAlignment="1">
      <alignment horizontal="center" vertical="center"/>
    </xf>
    <xf numFmtId="0" fontId="34" fillId="29" borderId="0" xfId="0" applyFont="1" applyFill="1" applyAlignment="1">
      <alignment vertical="center"/>
    </xf>
    <xf numFmtId="16" fontId="2" fillId="29" borderId="9" xfId="0" applyNumberFormat="1" applyFont="1" applyFill="1" applyBorder="1" applyAlignment="1">
      <alignment horizontal="center" vertical="center"/>
    </xf>
    <xf numFmtId="16" fontId="2" fillId="29" borderId="12" xfId="0" applyNumberFormat="1" applyFont="1" applyFill="1" applyBorder="1" applyAlignment="1">
      <alignment horizontal="center" vertical="center"/>
    </xf>
    <xf numFmtId="3" fontId="2" fillId="29" borderId="11" xfId="0" applyNumberFormat="1" applyFont="1" applyFill="1" applyBorder="1" applyAlignment="1">
      <alignment horizontal="center" vertical="center"/>
    </xf>
    <xf numFmtId="0" fontId="2" fillId="30" borderId="12" xfId="0" applyFont="1" applyFill="1" applyBorder="1" applyAlignment="1">
      <alignment horizontal="center" vertical="center"/>
    </xf>
    <xf numFmtId="3" fontId="33" fillId="30" borderId="9" xfId="135" applyNumberFormat="1" applyFont="1" applyFill="1" applyBorder="1" applyAlignment="1">
      <alignment horizontal="center" vertical="center"/>
    </xf>
    <xf numFmtId="3" fontId="33" fillId="30" borderId="11" xfId="135" applyNumberFormat="1" applyFont="1" applyFill="1" applyBorder="1" applyAlignment="1">
      <alignment horizontal="center" vertical="center"/>
    </xf>
    <xf numFmtId="0" fontId="33" fillId="30" borderId="16" xfId="135" applyFont="1" applyFill="1" applyBorder="1" applyAlignment="1">
      <alignment horizontal="center" vertical="center"/>
    </xf>
    <xf numFmtId="0" fontId="33" fillId="30" borderId="17" xfId="135" applyFont="1" applyFill="1" applyBorder="1" applyAlignment="1">
      <alignment horizontal="center" vertical="center"/>
    </xf>
    <xf numFmtId="0" fontId="33" fillId="29" borderId="30" xfId="135" applyFont="1" applyFill="1" applyBorder="1" applyAlignment="1">
      <alignment horizontal="left" vertical="center" indent="1"/>
    </xf>
    <xf numFmtId="0" fontId="33" fillId="29" borderId="11" xfId="135" applyFont="1" applyFill="1" applyBorder="1" applyAlignment="1">
      <alignment horizontal="left" vertical="center" indent="1"/>
    </xf>
    <xf numFmtId="0" fontId="33" fillId="29" borderId="31" xfId="135" applyFont="1" applyFill="1" applyBorder="1" applyAlignment="1">
      <alignment horizontal="left" vertical="center" indent="1"/>
    </xf>
    <xf numFmtId="0" fontId="2" fillId="29" borderId="13" xfId="0" applyFont="1" applyFill="1" applyBorder="1" applyAlignment="1">
      <alignment horizontal="center" vertical="center"/>
    </xf>
    <xf numFmtId="0" fontId="2" fillId="29" borderId="14" xfId="0" applyFont="1" applyFill="1" applyBorder="1" applyAlignment="1">
      <alignment horizontal="center" vertical="center"/>
    </xf>
    <xf numFmtId="0" fontId="2" fillId="29" borderId="3" xfId="0" applyFont="1" applyFill="1" applyBorder="1" applyAlignment="1">
      <alignment horizontal="center" vertical="center"/>
    </xf>
    <xf numFmtId="0" fontId="2" fillId="29" borderId="6" xfId="0" applyFont="1" applyFill="1" applyBorder="1" applyAlignment="1">
      <alignment horizontal="center" vertical="center"/>
    </xf>
    <xf numFmtId="9" fontId="2" fillId="29" borderId="14" xfId="2" applyFont="1" applyFill="1" applyBorder="1" applyAlignment="1">
      <alignment horizontal="center" vertical="center"/>
    </xf>
    <xf numFmtId="9" fontId="2" fillId="29" borderId="6" xfId="0" applyNumberFormat="1" applyFont="1" applyFill="1" applyBorder="1" applyAlignment="1">
      <alignment horizontal="center" vertical="center"/>
    </xf>
    <xf numFmtId="16" fontId="2" fillId="29" borderId="14" xfId="0" applyNumberFormat="1" applyFont="1" applyFill="1" applyBorder="1" applyAlignment="1">
      <alignment horizontal="center" vertical="center"/>
    </xf>
    <xf numFmtId="16" fontId="2" fillId="29" borderId="15" xfId="0" applyNumberFormat="1" applyFont="1" applyFill="1" applyBorder="1" applyAlignment="1">
      <alignment horizontal="center" vertical="center"/>
    </xf>
    <xf numFmtId="16" fontId="2" fillId="29" borderId="6" xfId="0" applyNumberFormat="1" applyFont="1" applyFill="1" applyBorder="1" applyAlignment="1">
      <alignment horizontal="center" vertical="center"/>
    </xf>
    <xf numFmtId="2" fontId="2" fillId="29" borderId="29" xfId="0" applyNumberFormat="1" applyFont="1" applyFill="1" applyBorder="1" applyAlignment="1">
      <alignment horizontal="center" vertical="center"/>
    </xf>
    <xf numFmtId="2" fontId="2" fillId="29" borderId="7" xfId="0" applyNumberFormat="1" applyFont="1" applyFill="1" applyBorder="1" applyAlignment="1">
      <alignment horizontal="center" vertical="center"/>
    </xf>
    <xf numFmtId="2" fontId="2" fillId="29" borderId="14" xfId="0" applyNumberFormat="1" applyFont="1" applyFill="1" applyBorder="1" applyAlignment="1">
      <alignment horizontal="center" vertical="center"/>
    </xf>
    <xf numFmtId="2" fontId="33" fillId="29" borderId="14" xfId="135" applyNumberFormat="1" applyFont="1" applyFill="1" applyBorder="1" applyAlignment="1">
      <alignment horizontal="center" vertical="center"/>
    </xf>
    <xf numFmtId="1" fontId="33" fillId="29" borderId="29" xfId="135" applyNumberFormat="1" applyFont="1" applyFill="1" applyBorder="1" applyAlignment="1">
      <alignment horizontal="center" vertical="center"/>
    </xf>
    <xf numFmtId="1" fontId="33" fillId="29" borderId="7" xfId="135" applyNumberFormat="1" applyFont="1" applyFill="1" applyBorder="1" applyAlignment="1">
      <alignment horizontal="center" vertical="center"/>
    </xf>
    <xf numFmtId="9" fontId="33" fillId="30" borderId="29" xfId="135" applyNumberFormat="1" applyFont="1" applyFill="1" applyBorder="1" applyAlignment="1">
      <alignment horizontal="center" vertical="center"/>
    </xf>
    <xf numFmtId="9" fontId="33" fillId="30" borderId="7" xfId="135" applyNumberFormat="1" applyFont="1" applyFill="1" applyBorder="1" applyAlignment="1">
      <alignment horizontal="center" vertical="center"/>
    </xf>
    <xf numFmtId="2" fontId="33" fillId="29" borderId="29" xfId="136" applyNumberFormat="1" applyFont="1" applyFill="1" applyBorder="1" applyAlignment="1">
      <alignment horizontal="center" vertical="center"/>
    </xf>
    <xf numFmtId="2" fontId="33" fillId="29" borderId="7" xfId="135" applyNumberFormat="1" applyFont="1" applyFill="1" applyBorder="1" applyAlignment="1">
      <alignment horizontal="center" vertical="center"/>
    </xf>
    <xf numFmtId="2" fontId="33" fillId="29" borderId="7" xfId="136" applyNumberFormat="1" applyFont="1" applyFill="1" applyBorder="1" applyAlignment="1">
      <alignment horizontal="center" vertical="center"/>
    </xf>
    <xf numFmtId="1" fontId="33" fillId="29" borderId="14" xfId="135" applyNumberFormat="1" applyFont="1" applyFill="1" applyBorder="1" applyAlignment="1">
      <alignment horizontal="center" vertical="center"/>
    </xf>
    <xf numFmtId="173" fontId="33" fillId="29" borderId="14" xfId="135" applyNumberFormat="1" applyFont="1" applyFill="1" applyBorder="1" applyAlignment="1">
      <alignment vertical="center"/>
    </xf>
    <xf numFmtId="0" fontId="33" fillId="29" borderId="15" xfId="135" applyFont="1" applyFill="1" applyBorder="1" applyAlignment="1">
      <alignment vertical="center"/>
    </xf>
    <xf numFmtId="173" fontId="33" fillId="29" borderId="7" xfId="135" applyNumberFormat="1" applyFont="1" applyFill="1" applyBorder="1" applyAlignment="1">
      <alignment vertical="center"/>
    </xf>
    <xf numFmtId="0" fontId="33" fillId="29" borderId="11" xfId="135" applyFont="1" applyFill="1" applyBorder="1" applyAlignment="1">
      <alignment vertical="center"/>
    </xf>
    <xf numFmtId="0" fontId="35" fillId="30" borderId="4" xfId="135" applyFont="1" applyFill="1" applyBorder="1" applyAlignment="1">
      <alignment horizontal="center" vertical="center"/>
    </xf>
    <xf numFmtId="1" fontId="35" fillId="30" borderId="5" xfId="135" applyNumberFormat="1" applyFont="1" applyFill="1" applyBorder="1" applyAlignment="1">
      <alignment horizontal="center" vertical="center"/>
    </xf>
    <xf numFmtId="1" fontId="35" fillId="30" borderId="19" xfId="135" applyNumberFormat="1" applyFont="1" applyFill="1" applyBorder="1" applyAlignment="1">
      <alignment horizontal="center" vertical="center"/>
    </xf>
    <xf numFmtId="1" fontId="33" fillId="29" borderId="15" xfId="135" applyNumberFormat="1" applyFont="1" applyFill="1" applyBorder="1" applyAlignment="1">
      <alignment horizontal="center" vertical="center"/>
    </xf>
    <xf numFmtId="1" fontId="33" fillId="29" borderId="18" xfId="135" applyNumberFormat="1" applyFont="1" applyFill="1" applyBorder="1" applyAlignment="1">
      <alignment horizontal="center" vertical="center"/>
    </xf>
    <xf numFmtId="1" fontId="33" fillId="29" borderId="6" xfId="135" applyNumberFormat="1" applyFont="1" applyFill="1" applyBorder="1" applyAlignment="1">
      <alignment horizontal="center" vertical="center"/>
    </xf>
    <xf numFmtId="1" fontId="33" fillId="29" borderId="12" xfId="135" applyNumberFormat="1" applyFont="1" applyFill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5" fillId="0" borderId="5" xfId="135" applyFont="1" applyFill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5" xfId="135" applyFont="1" applyFill="1" applyBorder="1" applyAlignment="1">
      <alignment vertical="center" wrapText="1"/>
    </xf>
    <xf numFmtId="3" fontId="35" fillId="0" borderId="5" xfId="135" applyNumberFormat="1" applyFont="1" applyFill="1" applyBorder="1" applyAlignment="1">
      <alignment vertical="center" wrapText="1"/>
    </xf>
    <xf numFmtId="0" fontId="2" fillId="0" borderId="8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33" fillId="0" borderId="13" xfId="135" applyFont="1" applyFill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174" fontId="33" fillId="29" borderId="15" xfId="135" applyNumberFormat="1" applyFont="1" applyFill="1" applyBorder="1" applyAlignment="1">
      <alignment horizontal="center" vertical="center"/>
    </xf>
    <xf numFmtId="9" fontId="2" fillId="29" borderId="11" xfId="0" applyNumberFormat="1" applyFont="1" applyFill="1" applyBorder="1" applyAlignment="1">
      <alignment horizontal="center" vertical="center"/>
    </xf>
    <xf numFmtId="9" fontId="2" fillId="29" borderId="12" xfId="0" applyNumberFormat="1" applyFont="1" applyFill="1" applyBorder="1" applyAlignment="1">
      <alignment horizontal="center" vertical="center"/>
    </xf>
    <xf numFmtId="1" fontId="34" fillId="29" borderId="19" xfId="0" applyNumberFormat="1" applyFont="1" applyFill="1" applyBorder="1" applyAlignment="1">
      <alignment horizontal="center" vertical="center"/>
    </xf>
    <xf numFmtId="0" fontId="36" fillId="0" borderId="32" xfId="0" applyFont="1" applyBorder="1" applyAlignment="1">
      <alignment horizontal="centerContinuous" vertical="center"/>
    </xf>
    <xf numFmtId="0" fontId="36" fillId="0" borderId="30" xfId="0" applyFont="1" applyBorder="1" applyAlignment="1">
      <alignment horizontal="centerContinuous" vertical="center"/>
    </xf>
    <xf numFmtId="16" fontId="2" fillId="29" borderId="34" xfId="0" applyNumberFormat="1" applyFont="1" applyFill="1" applyBorder="1" applyAlignment="1">
      <alignment horizontal="center" vertical="center"/>
    </xf>
    <xf numFmtId="0" fontId="2" fillId="29" borderId="35" xfId="0" applyFont="1" applyFill="1" applyBorder="1" applyAlignment="1">
      <alignment horizontal="center" vertical="center"/>
    </xf>
    <xf numFmtId="0" fontId="2" fillId="29" borderId="29" xfId="0" applyFont="1" applyFill="1" applyBorder="1" applyAlignment="1">
      <alignment horizontal="center" vertical="center"/>
    </xf>
    <xf numFmtId="9" fontId="2" fillId="29" borderId="29" xfId="2" applyFont="1" applyFill="1" applyBorder="1" applyAlignment="1">
      <alignment horizontal="center" vertical="center"/>
    </xf>
    <xf numFmtId="16" fontId="2" fillId="29" borderId="29" xfId="0" applyNumberFormat="1" applyFont="1" applyFill="1" applyBorder="1" applyAlignment="1">
      <alignment horizontal="center" vertical="center"/>
    </xf>
    <xf numFmtId="16" fontId="2" fillId="29" borderId="1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37">
    <cellStyle name="_laroux" xfId="11" xr:uid="{00000000-0005-0000-0000-000000000000}"/>
    <cellStyle name="_PERSONAL" xfId="12" xr:uid="{00000000-0005-0000-0000-000001000000}"/>
    <cellStyle name="20 % – Zvýraznění1" xfId="13" xr:uid="{00000000-0005-0000-0000-000002000000}"/>
    <cellStyle name="20 % – Zvýraznění1 2" xfId="14" xr:uid="{00000000-0005-0000-0000-000003000000}"/>
    <cellStyle name="20 % – Zvýraznění2" xfId="15" xr:uid="{00000000-0005-0000-0000-000004000000}"/>
    <cellStyle name="20 % – Zvýraznění2 2" xfId="16" xr:uid="{00000000-0005-0000-0000-000005000000}"/>
    <cellStyle name="20 % – Zvýraznění3" xfId="17" xr:uid="{00000000-0005-0000-0000-000006000000}"/>
    <cellStyle name="20 % – Zvýraznění3 2" xfId="18" xr:uid="{00000000-0005-0000-0000-000007000000}"/>
    <cellStyle name="20 % – Zvýraznění4" xfId="19" xr:uid="{00000000-0005-0000-0000-000008000000}"/>
    <cellStyle name="20 % – Zvýraznění4 2" xfId="20" xr:uid="{00000000-0005-0000-0000-000009000000}"/>
    <cellStyle name="20 % – Zvýraznění5" xfId="21" xr:uid="{00000000-0005-0000-0000-00000A000000}"/>
    <cellStyle name="20 % – Zvýraznění5 2" xfId="22" xr:uid="{00000000-0005-0000-0000-00000B000000}"/>
    <cellStyle name="20 % – Zvýraznění6" xfId="23" xr:uid="{00000000-0005-0000-0000-00000C000000}"/>
    <cellStyle name="20 % – Zvýraznění6 2" xfId="24" xr:uid="{00000000-0005-0000-0000-00000D000000}"/>
    <cellStyle name="20 % - zvýraznenie1" xfId="25" xr:uid="{00000000-0005-0000-0000-00000E000000}"/>
    <cellStyle name="20 % - zvýraznenie1 2" xfId="26" xr:uid="{00000000-0005-0000-0000-00000F000000}"/>
    <cellStyle name="20 % - zvýraznenie2" xfId="27" xr:uid="{00000000-0005-0000-0000-000010000000}"/>
    <cellStyle name="20 % - zvýraznenie2 2" xfId="28" xr:uid="{00000000-0005-0000-0000-000011000000}"/>
    <cellStyle name="20 % - zvýraznenie3" xfId="29" xr:uid="{00000000-0005-0000-0000-000012000000}"/>
    <cellStyle name="20 % - zvýraznenie3 2" xfId="30" xr:uid="{00000000-0005-0000-0000-000013000000}"/>
    <cellStyle name="20 % - zvýraznenie4" xfId="31" xr:uid="{00000000-0005-0000-0000-000014000000}"/>
    <cellStyle name="20 % - zvýraznenie4 2" xfId="32" xr:uid="{00000000-0005-0000-0000-000015000000}"/>
    <cellStyle name="20 % - zvýraznenie5" xfId="33" xr:uid="{00000000-0005-0000-0000-000016000000}"/>
    <cellStyle name="20 % - zvýraznenie5 2" xfId="34" xr:uid="{00000000-0005-0000-0000-000017000000}"/>
    <cellStyle name="20 % - zvýraznenie6" xfId="35" xr:uid="{00000000-0005-0000-0000-000018000000}"/>
    <cellStyle name="20 % - zvýraznenie6 2" xfId="36" xr:uid="{00000000-0005-0000-0000-000019000000}"/>
    <cellStyle name="40 % – Zvýraznění1" xfId="37" xr:uid="{00000000-0005-0000-0000-00001A000000}"/>
    <cellStyle name="40 % – Zvýraznění1 2" xfId="38" xr:uid="{00000000-0005-0000-0000-00001B000000}"/>
    <cellStyle name="40 % – Zvýraznění2" xfId="39" xr:uid="{00000000-0005-0000-0000-00001C000000}"/>
    <cellStyle name="40 % – Zvýraznění2 2" xfId="40" xr:uid="{00000000-0005-0000-0000-00001D000000}"/>
    <cellStyle name="40 % – Zvýraznění3" xfId="41" xr:uid="{00000000-0005-0000-0000-00001E000000}"/>
    <cellStyle name="40 % – Zvýraznění3 2" xfId="42" xr:uid="{00000000-0005-0000-0000-00001F000000}"/>
    <cellStyle name="40 % – Zvýraznění4" xfId="43" xr:uid="{00000000-0005-0000-0000-000020000000}"/>
    <cellStyle name="40 % – Zvýraznění4 2" xfId="44" xr:uid="{00000000-0005-0000-0000-000021000000}"/>
    <cellStyle name="40 % – Zvýraznění5" xfId="45" xr:uid="{00000000-0005-0000-0000-000022000000}"/>
    <cellStyle name="40 % – Zvýraznění5 2" xfId="46" xr:uid="{00000000-0005-0000-0000-000023000000}"/>
    <cellStyle name="40 % – Zvýraznění6" xfId="47" xr:uid="{00000000-0005-0000-0000-000024000000}"/>
    <cellStyle name="40 % – Zvýraznění6 2" xfId="48" xr:uid="{00000000-0005-0000-0000-000025000000}"/>
    <cellStyle name="40 % - zvýraznenie1" xfId="49" xr:uid="{00000000-0005-0000-0000-000026000000}"/>
    <cellStyle name="40 % - zvýraznenie1 2" xfId="50" xr:uid="{00000000-0005-0000-0000-000027000000}"/>
    <cellStyle name="40 % - zvýraznenie2" xfId="51" xr:uid="{00000000-0005-0000-0000-000028000000}"/>
    <cellStyle name="40 % - zvýraznenie2 2" xfId="52" xr:uid="{00000000-0005-0000-0000-000029000000}"/>
    <cellStyle name="40 % - zvýraznenie3" xfId="53" xr:uid="{00000000-0005-0000-0000-00002A000000}"/>
    <cellStyle name="40 % - zvýraznenie3 2" xfId="54" xr:uid="{00000000-0005-0000-0000-00002B000000}"/>
    <cellStyle name="40 % - zvýraznenie4" xfId="55" xr:uid="{00000000-0005-0000-0000-00002C000000}"/>
    <cellStyle name="40 % - zvýraznenie4 2" xfId="56" xr:uid="{00000000-0005-0000-0000-00002D000000}"/>
    <cellStyle name="40 % - zvýraznenie5" xfId="57" xr:uid="{00000000-0005-0000-0000-00002E000000}"/>
    <cellStyle name="40 % - zvýraznenie5 2" xfId="58" xr:uid="{00000000-0005-0000-0000-00002F000000}"/>
    <cellStyle name="40 % - zvýraznenie6" xfId="59" xr:uid="{00000000-0005-0000-0000-000030000000}"/>
    <cellStyle name="40 % - zvýraznenie6 2" xfId="60" xr:uid="{00000000-0005-0000-0000-000031000000}"/>
    <cellStyle name="60 % – Zvýraznění1" xfId="61" xr:uid="{00000000-0005-0000-0000-000032000000}"/>
    <cellStyle name="60 % – Zvýraznění2" xfId="62" xr:uid="{00000000-0005-0000-0000-000033000000}"/>
    <cellStyle name="60 % – Zvýraznění3" xfId="63" xr:uid="{00000000-0005-0000-0000-000034000000}"/>
    <cellStyle name="60 % – Zvýraznění4" xfId="64" xr:uid="{00000000-0005-0000-0000-000035000000}"/>
    <cellStyle name="60 % – Zvýraznění5" xfId="65" xr:uid="{00000000-0005-0000-0000-000036000000}"/>
    <cellStyle name="60 % – Zvýraznění6" xfId="66" xr:uid="{00000000-0005-0000-0000-000037000000}"/>
    <cellStyle name="60 % - zvýraznenie1" xfId="67" xr:uid="{00000000-0005-0000-0000-000038000000}"/>
    <cellStyle name="60 % - zvýraznenie2" xfId="68" xr:uid="{00000000-0005-0000-0000-000039000000}"/>
    <cellStyle name="60 % - zvýraznenie3" xfId="69" xr:uid="{00000000-0005-0000-0000-00003A000000}"/>
    <cellStyle name="60 % - zvýraznenie4" xfId="70" xr:uid="{00000000-0005-0000-0000-00003B000000}"/>
    <cellStyle name="60 % - zvýraznenie5" xfId="71" xr:uid="{00000000-0005-0000-0000-00003C000000}"/>
    <cellStyle name="60 % - zvýraznenie6" xfId="72" xr:uid="{00000000-0005-0000-0000-00003D000000}"/>
    <cellStyle name="Bad" xfId="136" builtinId="27"/>
    <cellStyle name="Celkem" xfId="73" xr:uid="{00000000-0005-0000-0000-00003E000000}"/>
    <cellStyle name="Chybně" xfId="74" xr:uid="{00000000-0005-0000-0000-00003F000000}"/>
    <cellStyle name="Comma" xfId="1" builtinId="3"/>
    <cellStyle name="Comma 2" xfId="3" xr:uid="{00000000-0005-0000-0000-000041000000}"/>
    <cellStyle name="Comma 3" xfId="5" xr:uid="{00000000-0005-0000-0000-000042000000}"/>
    <cellStyle name="Currency 2" xfId="134" xr:uid="{00000000-0005-0000-0000-000043000000}"/>
    <cellStyle name="Dobrá" xfId="75" xr:uid="{00000000-0005-0000-0000-000044000000}"/>
    <cellStyle name="Euro" xfId="76" xr:uid="{00000000-0005-0000-0000-000045000000}"/>
    <cellStyle name="Euro 2" xfId="10" xr:uid="{00000000-0005-0000-0000-000046000000}"/>
    <cellStyle name="Header" xfId="77" xr:uid="{00000000-0005-0000-0000-000047000000}"/>
    <cellStyle name="Hiperłącze" xfId="78" xr:uid="{00000000-0005-0000-0000-000048000000}"/>
    <cellStyle name="Komma 2" xfId="9" xr:uid="{00000000-0005-0000-0000-000049000000}"/>
    <cellStyle name="Kontrolná bunka" xfId="79" xr:uid="{00000000-0005-0000-0000-00004A000000}"/>
    <cellStyle name="Kontrolní buňka" xfId="80" xr:uid="{00000000-0005-0000-0000-00004B000000}"/>
    <cellStyle name="Nadpis 1" xfId="81" xr:uid="{00000000-0005-0000-0000-00004C000000}"/>
    <cellStyle name="Nadpis 2" xfId="82" xr:uid="{00000000-0005-0000-0000-00004D000000}"/>
    <cellStyle name="Nadpis 3" xfId="83" xr:uid="{00000000-0005-0000-0000-00004E000000}"/>
    <cellStyle name="Nadpis 4" xfId="84" xr:uid="{00000000-0005-0000-0000-00004F000000}"/>
    <cellStyle name="Název" xfId="85" xr:uid="{00000000-0005-0000-0000-000050000000}"/>
    <cellStyle name="Neutral" xfId="135" builtinId="28"/>
    <cellStyle name="Neutrálna" xfId="86" xr:uid="{00000000-0005-0000-0000-000051000000}"/>
    <cellStyle name="Neutrální" xfId="87" xr:uid="{00000000-0005-0000-0000-000052000000}"/>
    <cellStyle name="Normal" xfId="0" builtinId="0"/>
    <cellStyle name="Normal 2" xfId="132" xr:uid="{00000000-0005-0000-0000-000054000000}"/>
    <cellStyle name="Normal 2 2" xfId="129" xr:uid="{00000000-0005-0000-0000-000055000000}"/>
    <cellStyle name="Normal 2 3" xfId="127" xr:uid="{00000000-0005-0000-0000-000056000000}"/>
    <cellStyle name="Normal 3" xfId="130" xr:uid="{00000000-0005-0000-0000-000057000000}"/>
    <cellStyle name="Normal 4" xfId="4" xr:uid="{00000000-0005-0000-0000-000058000000}"/>
    <cellStyle name="Normal 4 2" xfId="88" xr:uid="{00000000-0005-0000-0000-000059000000}"/>
    <cellStyle name="Normal 5 2" xfId="128" xr:uid="{00000000-0005-0000-0000-00005A000000}"/>
    <cellStyle name="normálne_working" xfId="89" xr:uid="{00000000-0005-0000-0000-00005B000000}"/>
    <cellStyle name="normální_laroux" xfId="90" xr:uid="{00000000-0005-0000-0000-00005C000000}"/>
    <cellStyle name="Odwiedzone hiperłącze" xfId="91" xr:uid="{00000000-0005-0000-0000-00005D000000}"/>
    <cellStyle name="Percent" xfId="2" builtinId="5"/>
    <cellStyle name="Percent 2" xfId="131" xr:uid="{00000000-0005-0000-0000-00005F000000}"/>
    <cellStyle name="Percent 3" xfId="6" xr:uid="{00000000-0005-0000-0000-000060000000}"/>
    <cellStyle name="Poznámka" xfId="92" xr:uid="{00000000-0005-0000-0000-000061000000}"/>
    <cellStyle name="Poznámka 2" xfId="93" xr:uid="{00000000-0005-0000-0000-000062000000}"/>
    <cellStyle name="Prepojená bunka" xfId="94" xr:uid="{00000000-0005-0000-0000-000063000000}"/>
    <cellStyle name="Propojená buňka" xfId="95" xr:uid="{00000000-0005-0000-0000-000064000000}"/>
    <cellStyle name="Prozent 2" xfId="8" xr:uid="{00000000-0005-0000-0000-000065000000}"/>
    <cellStyle name="Spolu" xfId="96" xr:uid="{00000000-0005-0000-0000-000066000000}"/>
    <cellStyle name="Správně" xfId="97" xr:uid="{00000000-0005-0000-0000-000067000000}"/>
    <cellStyle name="Standard 2" xfId="7" xr:uid="{00000000-0005-0000-0000-000068000000}"/>
    <cellStyle name="Standard 3" xfId="98" xr:uid="{00000000-0005-0000-0000-000069000000}"/>
    <cellStyle name="Standard 4" xfId="126" xr:uid="{00000000-0005-0000-0000-00006A000000}"/>
    <cellStyle name="Standard 5" xfId="133" xr:uid="{00000000-0005-0000-0000-00006B000000}"/>
    <cellStyle name="Stil 1" xfId="99" xr:uid="{00000000-0005-0000-0000-00006C000000}"/>
    <cellStyle name="Stil 1 2" xfId="100" xr:uid="{00000000-0005-0000-0000-00006D000000}"/>
    <cellStyle name="Štýl 1" xfId="101" xr:uid="{00000000-0005-0000-0000-00006E000000}"/>
    <cellStyle name="Štýl 1 2" xfId="102" xr:uid="{00000000-0005-0000-0000-00006F000000}"/>
    <cellStyle name="Text upozornění" xfId="103" xr:uid="{00000000-0005-0000-0000-000070000000}"/>
    <cellStyle name="Text upozornenia" xfId="104" xr:uid="{00000000-0005-0000-0000-000071000000}"/>
    <cellStyle name="Titul" xfId="105" xr:uid="{00000000-0005-0000-0000-000072000000}"/>
    <cellStyle name="Vstup" xfId="106" xr:uid="{00000000-0005-0000-0000-000073000000}"/>
    <cellStyle name="Výpočet" xfId="107" xr:uid="{00000000-0005-0000-0000-000074000000}"/>
    <cellStyle name="Výstup" xfId="108" xr:uid="{00000000-0005-0000-0000-000075000000}"/>
    <cellStyle name="Vysvětlující text" xfId="109" xr:uid="{00000000-0005-0000-0000-000076000000}"/>
    <cellStyle name="Vysvetľujúci text" xfId="110" xr:uid="{00000000-0005-0000-0000-000077000000}"/>
    <cellStyle name="Zlá" xfId="111" xr:uid="{00000000-0005-0000-0000-000078000000}"/>
    <cellStyle name="Zvýraznění 1" xfId="112" xr:uid="{00000000-0005-0000-0000-000079000000}"/>
    <cellStyle name="Zvýraznění 2" xfId="113" xr:uid="{00000000-0005-0000-0000-00007A000000}"/>
    <cellStyle name="Zvýraznění 3" xfId="114" xr:uid="{00000000-0005-0000-0000-00007B000000}"/>
    <cellStyle name="Zvýraznění 4" xfId="115" xr:uid="{00000000-0005-0000-0000-00007C000000}"/>
    <cellStyle name="Zvýraznění 5" xfId="116" xr:uid="{00000000-0005-0000-0000-00007D000000}"/>
    <cellStyle name="Zvýraznění 6" xfId="117" xr:uid="{00000000-0005-0000-0000-00007E000000}"/>
    <cellStyle name="Zvýraznenie1" xfId="118" xr:uid="{00000000-0005-0000-0000-00007F000000}"/>
    <cellStyle name="Zvýraznenie2" xfId="119" xr:uid="{00000000-0005-0000-0000-000080000000}"/>
    <cellStyle name="Zvýraznenie3" xfId="120" xr:uid="{00000000-0005-0000-0000-000081000000}"/>
    <cellStyle name="Zvýraznenie4" xfId="121" xr:uid="{00000000-0005-0000-0000-000082000000}"/>
    <cellStyle name="Zvýraznenie5" xfId="122" xr:uid="{00000000-0005-0000-0000-000083000000}"/>
    <cellStyle name="Zvýraznenie6" xfId="123" xr:uid="{00000000-0005-0000-0000-000084000000}"/>
    <cellStyle name="Обычный 3" xfId="124" xr:uid="{00000000-0005-0000-0000-000085000000}"/>
    <cellStyle name="Обычный_Delta Bank шаблон" xfId="125" xr:uid="{00000000-0005-0000-0000-00008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Brief!$I$46</c:f>
              <c:strCache>
                <c:ptCount val="1"/>
                <c:pt idx="0">
                  <c:v>GRPs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Brief!$J$45:$N$45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Brief!$J$46:$N$46</c:f>
              <c:numCache>
                <c:formatCode>0</c:formatCode>
                <c:ptCount val="5"/>
                <c:pt idx="0">
                  <c:v>161.08565555555558</c:v>
                </c:pt>
                <c:pt idx="1">
                  <c:v>168.63524311111107</c:v>
                </c:pt>
                <c:pt idx="2">
                  <c:v>148.26885555555558</c:v>
                </c:pt>
                <c:pt idx="3">
                  <c:v>0</c:v>
                </c:pt>
                <c:pt idx="4">
                  <c:v>108.35249999999999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A0-4AAB-A826-69AD6B488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354088"/>
        <c:axId val="138356440"/>
      </c:barChart>
      <c:catAx>
        <c:axId val="1383540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sr-Latn-RS"/>
          </a:p>
        </c:txPr>
        <c:crossAx val="138356440"/>
        <c:crosses val="autoZero"/>
        <c:auto val="1"/>
        <c:lblAlgn val="ctr"/>
        <c:lblOffset val="100"/>
        <c:noMultiLvlLbl val="0"/>
      </c:catAx>
      <c:valAx>
        <c:axId val="138356440"/>
        <c:scaling>
          <c:orientation val="minMax"/>
        </c:scaling>
        <c:delete val="1"/>
        <c:axPos val="l"/>
        <c:numFmt formatCode="0" sourceLinked="1"/>
        <c:majorTickMark val="out"/>
        <c:minorTickMark val="none"/>
        <c:tickLblPos val="nextTo"/>
        <c:crossAx val="1383540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295276</xdr:colOff>
      <xdr:row>9</xdr:row>
      <xdr:rowOff>107158</xdr:rowOff>
    </xdr:from>
    <xdr:to>
      <xdr:col>13</xdr:col>
      <xdr:colOff>447676</xdr:colOff>
      <xdr:row>18</xdr:row>
      <xdr:rowOff>166688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53"/>
  <sheetViews>
    <sheetView showGridLines="0" tabSelected="1" view="pageBreakPreview" topLeftCell="A4" zoomScale="80" zoomScaleNormal="80" zoomScaleSheetLayoutView="80" workbookViewId="0">
      <selection activeCell="B30" sqref="B30"/>
    </sheetView>
  </sheetViews>
  <sheetFormatPr defaultColWidth="9.140625" defaultRowHeight="15"/>
  <cols>
    <col min="1" max="1" width="2.7109375" style="3" customWidth="1"/>
    <col min="2" max="2" width="23" style="3" customWidth="1"/>
    <col min="3" max="3" width="27" style="3" customWidth="1"/>
    <col min="4" max="4" width="14.140625" style="3" customWidth="1"/>
    <col min="5" max="5" width="30.7109375" style="3" customWidth="1"/>
    <col min="6" max="6" width="19.5703125" style="3" customWidth="1"/>
    <col min="7" max="9" width="15.7109375" style="3" customWidth="1"/>
    <col min="10" max="14" width="12.85546875" style="3" customWidth="1"/>
    <col min="15" max="15" width="12.5703125" style="3" bestFit="1" customWidth="1"/>
    <col min="16" max="16" width="13.28515625" style="3" customWidth="1"/>
    <col min="17" max="17" width="12" style="3" customWidth="1"/>
    <col min="18" max="18" width="10.28515625" style="3" customWidth="1"/>
    <col min="19" max="16384" width="9.140625" style="3"/>
  </cols>
  <sheetData>
    <row r="1" spans="2:15" ht="15.75" thickBot="1">
      <c r="B1" s="6"/>
      <c r="C1" s="6"/>
      <c r="D1" s="6"/>
      <c r="E1" s="6"/>
      <c r="F1" s="6"/>
      <c r="G1" s="6"/>
      <c r="H1" s="6"/>
    </row>
    <row r="2" spans="2:15" s="4" customFormat="1">
      <c r="B2" s="36" t="s">
        <v>38</v>
      </c>
      <c r="C2" s="78" t="s">
        <v>39</v>
      </c>
      <c r="D2" s="37"/>
      <c r="E2" s="37"/>
      <c r="F2" s="69"/>
      <c r="G2" s="37" t="s">
        <v>61</v>
      </c>
      <c r="H2" s="37"/>
    </row>
    <row r="3" spans="2:15" s="4" customFormat="1">
      <c r="B3" s="17" t="s">
        <v>40</v>
      </c>
      <c r="C3" s="79" t="s">
        <v>35</v>
      </c>
      <c r="D3" s="37"/>
      <c r="E3" s="37"/>
      <c r="F3" s="60"/>
      <c r="G3" s="37" t="s">
        <v>64</v>
      </c>
      <c r="H3" s="37"/>
    </row>
    <row r="4" spans="2:15" s="4" customFormat="1">
      <c r="B4" s="17" t="s">
        <v>41</v>
      </c>
      <c r="C4" s="79" t="s">
        <v>59</v>
      </c>
      <c r="D4" s="37"/>
      <c r="E4" s="37"/>
      <c r="F4" s="37"/>
      <c r="G4" s="37"/>
      <c r="H4" s="37"/>
    </row>
    <row r="5" spans="2:15" s="4" customFormat="1" ht="15.75" thickBot="1">
      <c r="B5" s="38" t="s">
        <v>42</v>
      </c>
      <c r="C5" s="80" t="s">
        <v>59</v>
      </c>
      <c r="D5" s="37"/>
      <c r="E5" s="37"/>
      <c r="F5" s="37"/>
      <c r="G5" s="37"/>
      <c r="H5" s="37"/>
    </row>
    <row r="6" spans="2:15" s="5" customFormat="1" ht="15.75" thickBot="1">
      <c r="B6" s="39"/>
      <c r="C6" s="39"/>
      <c r="D6" s="39"/>
      <c r="E6" s="39"/>
      <c r="F6" s="39"/>
      <c r="G6" s="39"/>
      <c r="H6" s="39"/>
    </row>
    <row r="7" spans="2:15">
      <c r="B7" s="118" t="s">
        <v>4</v>
      </c>
      <c r="C7" s="70">
        <v>46023</v>
      </c>
      <c r="D7" s="76">
        <f>WEEKDAY(C7,2)</f>
        <v>4</v>
      </c>
      <c r="E7" s="6"/>
      <c r="F7" s="6"/>
      <c r="G7" s="40"/>
      <c r="H7" s="6"/>
      <c r="K7" s="7"/>
      <c r="L7" s="8"/>
    </row>
    <row r="8" spans="2:15" ht="15.75" thickBot="1">
      <c r="B8" s="119" t="s">
        <v>5</v>
      </c>
      <c r="C8" s="71">
        <v>46053</v>
      </c>
      <c r="D8" s="77">
        <f>WEEKDAY(C8,2)</f>
        <v>6</v>
      </c>
      <c r="E8" s="41"/>
      <c r="F8" s="6"/>
      <c r="G8" s="6"/>
      <c r="H8" s="6"/>
      <c r="K8" s="7"/>
      <c r="L8" s="8"/>
    </row>
    <row r="9" spans="2:15">
      <c r="B9" s="17" t="s">
        <v>15</v>
      </c>
      <c r="C9" s="75">
        <f>+C42</f>
        <v>27847.855784717045</v>
      </c>
      <c r="D9" s="6"/>
      <c r="E9" s="41"/>
      <c r="F9" s="20"/>
      <c r="G9" s="20"/>
      <c r="H9" s="6"/>
      <c r="K9" s="7"/>
      <c r="L9" s="8"/>
    </row>
    <row r="10" spans="2:15" ht="15.75" thickBot="1">
      <c r="B10" s="120" t="s">
        <v>43</v>
      </c>
      <c r="C10" s="122">
        <v>117</v>
      </c>
      <c r="D10" s="6"/>
      <c r="E10" s="41"/>
      <c r="F10" s="20"/>
      <c r="G10" s="20"/>
      <c r="H10" s="6"/>
      <c r="K10" s="7"/>
      <c r="L10" s="8"/>
    </row>
    <row r="11" spans="2:15">
      <c r="B11" s="36" t="s">
        <v>6</v>
      </c>
      <c r="C11" s="74">
        <f>C9*C10</f>
        <v>3258199.1268118941</v>
      </c>
      <c r="D11" s="6"/>
      <c r="E11" s="41"/>
      <c r="F11" s="20"/>
      <c r="G11" s="20"/>
      <c r="H11" s="6"/>
      <c r="K11" s="7"/>
      <c r="L11" s="8"/>
    </row>
    <row r="12" spans="2:15">
      <c r="B12" s="121" t="s">
        <v>7</v>
      </c>
      <c r="C12" s="72" t="s">
        <v>58</v>
      </c>
      <c r="D12" s="6"/>
      <c r="E12" s="41"/>
      <c r="F12" s="6"/>
      <c r="G12" s="6"/>
      <c r="H12" s="6"/>
      <c r="K12" s="7"/>
      <c r="L12" s="8"/>
      <c r="O12" s="12"/>
    </row>
    <row r="13" spans="2:15" ht="15.75" thickBot="1">
      <c r="B13" s="119" t="s">
        <v>8</v>
      </c>
      <c r="C13" s="73">
        <f>WEEKNUM(C8,2)-WEEKNUM(C7,2)+1</f>
        <v>5</v>
      </c>
      <c r="D13" s="6"/>
      <c r="E13" s="41"/>
      <c r="F13" s="6"/>
      <c r="G13" s="6"/>
      <c r="H13" s="6"/>
      <c r="K13" s="7"/>
      <c r="L13" s="8"/>
      <c r="O13" s="12"/>
    </row>
    <row r="14" spans="2:15">
      <c r="D14" s="6"/>
      <c r="E14" s="43"/>
      <c r="F14" s="6"/>
      <c r="G14" s="6"/>
      <c r="H14" s="43"/>
      <c r="O14" s="12"/>
    </row>
    <row r="15" spans="2:15" ht="15.75" thickBot="1">
      <c r="B15" s="44"/>
      <c r="C15" s="44"/>
      <c r="D15" s="6"/>
      <c r="E15" s="43"/>
      <c r="F15" s="6"/>
      <c r="G15" s="6"/>
      <c r="H15" s="43"/>
    </row>
    <row r="16" spans="2:15" ht="15.75" thickBot="1">
      <c r="B16" s="56" t="s">
        <v>63</v>
      </c>
      <c r="C16" s="57" t="s">
        <v>62</v>
      </c>
      <c r="D16" s="57" t="s">
        <v>0</v>
      </c>
      <c r="E16" s="57" t="s">
        <v>1</v>
      </c>
      <c r="F16" s="58" t="s">
        <v>36</v>
      </c>
      <c r="G16" s="59" t="s">
        <v>37</v>
      </c>
      <c r="H16" s="43"/>
    </row>
    <row r="17" spans="2:20">
      <c r="B17" s="81" t="s">
        <v>2</v>
      </c>
      <c r="C17" s="82" t="s">
        <v>67</v>
      </c>
      <c r="D17" s="82">
        <v>30</v>
      </c>
      <c r="E17" s="85">
        <v>0</v>
      </c>
      <c r="F17" s="87">
        <v>46023</v>
      </c>
      <c r="G17" s="88">
        <v>46040</v>
      </c>
      <c r="H17" s="13"/>
    </row>
    <row r="18" spans="2:20">
      <c r="B18" s="129" t="s">
        <v>3</v>
      </c>
      <c r="C18" s="130" t="s">
        <v>68</v>
      </c>
      <c r="D18" s="130">
        <v>20</v>
      </c>
      <c r="E18" s="131">
        <v>1</v>
      </c>
      <c r="F18" s="132">
        <v>46023</v>
      </c>
      <c r="G18" s="133">
        <v>46053</v>
      </c>
      <c r="H18" s="13"/>
    </row>
    <row r="19" spans="2:20" ht="15.75" thickBot="1">
      <c r="B19" s="83"/>
      <c r="C19" s="84"/>
      <c r="D19" s="84"/>
      <c r="E19" s="86"/>
      <c r="F19" s="89"/>
      <c r="G19" s="128"/>
      <c r="H19" s="13"/>
    </row>
    <row r="20" spans="2:20" ht="15.75" thickBot="1">
      <c r="B20" s="14"/>
      <c r="C20" s="14"/>
      <c r="E20" s="13"/>
      <c r="H20" s="13"/>
    </row>
    <row r="21" spans="2:20" s="16" customFormat="1" ht="30.75" thickBot="1">
      <c r="B21" s="113" t="s">
        <v>16</v>
      </c>
      <c r="C21" s="114" t="s">
        <v>12</v>
      </c>
      <c r="D21" s="114" t="s">
        <v>11</v>
      </c>
      <c r="E21" s="114" t="s">
        <v>10</v>
      </c>
      <c r="F21" s="115" t="s">
        <v>18</v>
      </c>
      <c r="G21" s="115" t="s">
        <v>13</v>
      </c>
      <c r="H21" s="115" t="s">
        <v>51</v>
      </c>
      <c r="I21" s="115" t="s">
        <v>52</v>
      </c>
      <c r="J21" s="114" t="s">
        <v>53</v>
      </c>
      <c r="K21" s="114" t="s">
        <v>27</v>
      </c>
      <c r="L21" s="114" t="s">
        <v>1</v>
      </c>
      <c r="M21" s="114" t="s">
        <v>50</v>
      </c>
      <c r="N21" s="114" t="s">
        <v>9</v>
      </c>
      <c r="O21" s="116" t="s">
        <v>44</v>
      </c>
      <c r="P21" s="117" t="s">
        <v>45</v>
      </c>
      <c r="Q21" s="59" t="s">
        <v>46</v>
      </c>
    </row>
    <row r="22" spans="2:20">
      <c r="B22" s="65" t="s">
        <v>57</v>
      </c>
      <c r="C22" s="67">
        <v>10415.191187067267</v>
      </c>
      <c r="D22" s="63">
        <f>+C22*$C$10</f>
        <v>1218577.3688868701</v>
      </c>
      <c r="E22" s="61">
        <f t="shared" ref="E22:E41" si="0">C22/$C$42</f>
        <v>0.37400334401268853</v>
      </c>
      <c r="F22" s="90" t="s">
        <v>17</v>
      </c>
      <c r="G22" s="92">
        <v>80.956199999999995</v>
      </c>
      <c r="H22" s="90">
        <v>0.9</v>
      </c>
      <c r="I22" s="90">
        <v>1.29</v>
      </c>
      <c r="J22" s="93">
        <v>0.8</v>
      </c>
      <c r="K22" s="94">
        <v>138.51439999999999</v>
      </c>
      <c r="L22" s="96">
        <f t="shared" ref="L22:L41" si="1">K22/$K$42</f>
        <v>0.25184434898360147</v>
      </c>
      <c r="M22" s="98">
        <v>1.4</v>
      </c>
      <c r="N22" s="101">
        <v>193.92015999999998</v>
      </c>
      <c r="O22" s="102"/>
      <c r="P22" s="102"/>
      <c r="Q22" s="103"/>
      <c r="S22" s="6"/>
      <c r="T22" s="6"/>
    </row>
    <row r="23" spans="2:20">
      <c r="B23" s="66" t="s">
        <v>69</v>
      </c>
      <c r="C23" s="68">
        <v>483.54839344800007</v>
      </c>
      <c r="D23" s="64">
        <f t="shared" ref="D23:D41" si="2">+C23*$C$10</f>
        <v>56575.162033416011</v>
      </c>
      <c r="E23" s="62">
        <f t="shared" si="0"/>
        <v>1.7363936282425461E-2</v>
      </c>
      <c r="F23" s="91" t="s">
        <v>17</v>
      </c>
      <c r="G23" s="91">
        <v>35.288600000000002</v>
      </c>
      <c r="H23" s="91">
        <v>0.9</v>
      </c>
      <c r="I23" s="91">
        <v>1.25</v>
      </c>
      <c r="J23" s="93">
        <v>0.8</v>
      </c>
      <c r="K23" s="95">
        <v>15.225199999999999</v>
      </c>
      <c r="L23" s="97">
        <f t="shared" si="1"/>
        <v>2.768218020758224E-2</v>
      </c>
      <c r="M23" s="99">
        <v>1.3</v>
      </c>
      <c r="N23" s="95">
        <v>19.792760000000001</v>
      </c>
      <c r="O23" s="104"/>
      <c r="P23" s="104"/>
      <c r="Q23" s="105"/>
      <c r="S23" s="6"/>
      <c r="T23" s="6"/>
    </row>
    <row r="24" spans="2:20">
      <c r="B24" s="66" t="s">
        <v>33</v>
      </c>
      <c r="C24" s="68">
        <v>6244.781381079998</v>
      </c>
      <c r="D24" s="64">
        <f t="shared" si="2"/>
        <v>730639.42158635973</v>
      </c>
      <c r="E24" s="62">
        <f t="shared" si="0"/>
        <v>0.22424639905335711</v>
      </c>
      <c r="F24" s="91" t="s">
        <v>17</v>
      </c>
      <c r="G24" s="91">
        <v>49.513199999999998</v>
      </c>
      <c r="H24" s="91">
        <v>0.9</v>
      </c>
      <c r="I24" s="91">
        <v>1.1499999999999999</v>
      </c>
      <c r="J24" s="93">
        <v>0.66666666666666663</v>
      </c>
      <c r="K24" s="95">
        <v>193.54000000000002</v>
      </c>
      <c r="L24" s="97">
        <f t="shared" si="1"/>
        <v>0.35189088861725742</v>
      </c>
      <c r="M24" s="100">
        <v>0.77</v>
      </c>
      <c r="N24" s="95">
        <v>149.02580000000003</v>
      </c>
      <c r="O24" s="104"/>
      <c r="P24" s="104"/>
      <c r="Q24" s="105"/>
      <c r="S24" s="6"/>
      <c r="T24" s="6"/>
    </row>
    <row r="25" spans="2:20">
      <c r="B25" s="66" t="s">
        <v>70</v>
      </c>
      <c r="C25" s="68">
        <v>3320</v>
      </c>
      <c r="D25" s="64">
        <f t="shared" si="2"/>
        <v>388440</v>
      </c>
      <c r="E25" s="62">
        <f t="shared" si="0"/>
        <v>0.11921923273611687</v>
      </c>
      <c r="F25" s="91" t="s">
        <v>17</v>
      </c>
      <c r="G25" s="91" t="s">
        <v>79</v>
      </c>
      <c r="H25" s="91" t="s">
        <v>80</v>
      </c>
      <c r="I25" s="91" t="s">
        <v>80</v>
      </c>
      <c r="J25" s="93" t="s">
        <v>80</v>
      </c>
      <c r="K25" s="95">
        <v>0</v>
      </c>
      <c r="L25" s="97">
        <f t="shared" si="1"/>
        <v>0</v>
      </c>
      <c r="M25" s="99" t="s">
        <v>80</v>
      </c>
      <c r="N25" s="95" t="s">
        <v>80</v>
      </c>
      <c r="O25" s="104"/>
      <c r="P25" s="104"/>
      <c r="Q25" s="105"/>
      <c r="S25" s="6"/>
      <c r="T25" s="6"/>
    </row>
    <row r="26" spans="2:20">
      <c r="B26" s="66" t="s">
        <v>56</v>
      </c>
      <c r="C26" s="68">
        <v>211.52785499999999</v>
      </c>
      <c r="D26" s="64">
        <f t="shared" si="2"/>
        <v>24748.759034999999</v>
      </c>
      <c r="E26" s="62">
        <f t="shared" si="0"/>
        <v>7.5958399323543925E-3</v>
      </c>
      <c r="F26" s="91" t="s">
        <v>17</v>
      </c>
      <c r="G26" s="91">
        <v>64.125</v>
      </c>
      <c r="H26" s="91">
        <v>0.85</v>
      </c>
      <c r="I26" s="91">
        <v>1</v>
      </c>
      <c r="J26" s="93">
        <v>0.8</v>
      </c>
      <c r="K26" s="95">
        <v>3.8499999999999996</v>
      </c>
      <c r="L26" s="97">
        <f t="shared" si="1"/>
        <v>6.999999592727295E-3</v>
      </c>
      <c r="M26" s="99">
        <v>1.35</v>
      </c>
      <c r="N26" s="95">
        <v>5.1974999999999998</v>
      </c>
      <c r="O26" s="104"/>
      <c r="P26" s="104"/>
      <c r="Q26" s="105"/>
      <c r="S26" s="6"/>
      <c r="T26" s="6"/>
    </row>
    <row r="27" spans="2:20">
      <c r="B27" s="66" t="s">
        <v>55</v>
      </c>
      <c r="C27" s="68">
        <v>271.04867999999999</v>
      </c>
      <c r="D27" s="64">
        <f t="shared" si="2"/>
        <v>31712.69556</v>
      </c>
      <c r="E27" s="62">
        <f t="shared" si="0"/>
        <v>9.7331974890774893E-3</v>
      </c>
      <c r="F27" s="91" t="s">
        <v>17</v>
      </c>
      <c r="G27" s="91">
        <v>64.125</v>
      </c>
      <c r="H27" s="91">
        <v>0.85</v>
      </c>
      <c r="I27" s="91">
        <v>1</v>
      </c>
      <c r="J27" s="93">
        <v>0.8</v>
      </c>
      <c r="K27" s="95">
        <v>5.919999999999999</v>
      </c>
      <c r="L27" s="97">
        <f t="shared" si="1"/>
        <v>1.0763635737388463E-2</v>
      </c>
      <c r="M27" s="99">
        <v>1.28</v>
      </c>
      <c r="N27" s="95">
        <v>7.5775999999999986</v>
      </c>
      <c r="O27" s="104"/>
      <c r="P27" s="104"/>
      <c r="Q27" s="105"/>
      <c r="S27" s="6"/>
      <c r="T27" s="6"/>
    </row>
    <row r="28" spans="2:20">
      <c r="B28" s="66" t="s">
        <v>54</v>
      </c>
      <c r="C28" s="68">
        <v>730.90781015175014</v>
      </c>
      <c r="D28" s="64">
        <f t="shared" si="2"/>
        <v>85516.213787754765</v>
      </c>
      <c r="E28" s="62">
        <f t="shared" si="0"/>
        <v>2.6246466363592479E-2</v>
      </c>
      <c r="F28" s="91" t="s">
        <v>17</v>
      </c>
      <c r="G28" s="91">
        <v>64.125</v>
      </c>
      <c r="H28" s="91">
        <v>0.85</v>
      </c>
      <c r="I28" s="91">
        <v>1</v>
      </c>
      <c r="J28" s="93">
        <v>0.8</v>
      </c>
      <c r="K28" s="95">
        <v>14.512570000000004</v>
      </c>
      <c r="L28" s="97">
        <f t="shared" si="1"/>
        <v>2.6386489373876987E-2</v>
      </c>
      <c r="M28" s="99">
        <v>0.95</v>
      </c>
      <c r="N28" s="95">
        <v>13.786941500000003</v>
      </c>
      <c r="O28" s="104"/>
      <c r="P28" s="104"/>
      <c r="Q28" s="105"/>
      <c r="S28" s="6"/>
      <c r="T28" s="6"/>
    </row>
    <row r="29" spans="2:20">
      <c r="B29" s="66" t="s">
        <v>81</v>
      </c>
      <c r="C29" s="68">
        <v>223.20309375000005</v>
      </c>
      <c r="D29" s="64">
        <f t="shared" si="2"/>
        <v>26114.761968750005</v>
      </c>
      <c r="E29" s="62">
        <f t="shared" si="0"/>
        <v>8.0150908377116178E-3</v>
      </c>
      <c r="F29" s="91" t="s">
        <v>17</v>
      </c>
      <c r="G29" s="91">
        <v>64.125</v>
      </c>
      <c r="H29" s="91">
        <v>0.85</v>
      </c>
      <c r="I29" s="91">
        <v>1</v>
      </c>
      <c r="J29" s="93">
        <v>0.8</v>
      </c>
      <c r="K29" s="95">
        <v>4.875</v>
      </c>
      <c r="L29" s="97">
        <f t="shared" si="1"/>
        <v>8.863635847933914E-3</v>
      </c>
      <c r="M29" s="99">
        <v>1.2</v>
      </c>
      <c r="N29" s="95">
        <v>5.85</v>
      </c>
      <c r="O29" s="104"/>
      <c r="P29" s="104"/>
      <c r="Q29" s="105"/>
      <c r="S29" s="6"/>
      <c r="T29" s="6"/>
    </row>
    <row r="30" spans="2:20">
      <c r="B30" s="66" t="s">
        <v>71</v>
      </c>
      <c r="C30" s="68">
        <v>1567.622711424</v>
      </c>
      <c r="D30" s="64">
        <f t="shared" si="2"/>
        <v>183411.85723660802</v>
      </c>
      <c r="E30" s="62">
        <f t="shared" si="0"/>
        <v>5.6292402673397725E-2</v>
      </c>
      <c r="F30" s="91" t="s">
        <v>78</v>
      </c>
      <c r="G30" s="91">
        <v>50.16</v>
      </c>
      <c r="H30" s="91">
        <v>1</v>
      </c>
      <c r="I30" s="91">
        <v>1</v>
      </c>
      <c r="J30" s="93">
        <v>0.66666666666666663</v>
      </c>
      <c r="K30" s="95">
        <v>44.646352</v>
      </c>
      <c r="L30" s="97">
        <f t="shared" si="1"/>
        <v>8.1175180731625843E-2</v>
      </c>
      <c r="M30" s="100">
        <v>1.35</v>
      </c>
      <c r="N30" s="95">
        <v>60.272575200000006</v>
      </c>
      <c r="O30" s="104"/>
      <c r="P30" s="104"/>
      <c r="Q30" s="105"/>
      <c r="S30" s="6"/>
      <c r="T30" s="6"/>
    </row>
    <row r="31" spans="2:20">
      <c r="B31" s="66" t="s">
        <v>72</v>
      </c>
      <c r="C31" s="68">
        <v>436.09103999999996</v>
      </c>
      <c r="D31" s="64">
        <f t="shared" si="2"/>
        <v>51022.651679999995</v>
      </c>
      <c r="E31" s="62">
        <f t="shared" si="0"/>
        <v>1.5659770840932303E-2</v>
      </c>
      <c r="F31" s="91" t="s">
        <v>78</v>
      </c>
      <c r="G31" s="91">
        <v>50.16</v>
      </c>
      <c r="H31" s="91">
        <v>0.95</v>
      </c>
      <c r="I31" s="91">
        <v>1</v>
      </c>
      <c r="J31" s="93">
        <v>0.66666666666666663</v>
      </c>
      <c r="K31" s="95">
        <v>13.799999999999999</v>
      </c>
      <c r="L31" s="97">
        <f t="shared" si="1"/>
        <v>2.5090907631074463E-2</v>
      </c>
      <c r="M31" s="99">
        <v>2.2000000000000002</v>
      </c>
      <c r="N31" s="95">
        <v>30.36</v>
      </c>
      <c r="O31" s="104"/>
      <c r="P31" s="104"/>
      <c r="Q31" s="105"/>
      <c r="S31" s="6"/>
      <c r="T31" s="6"/>
    </row>
    <row r="32" spans="2:20">
      <c r="B32" s="66" t="s">
        <v>60</v>
      </c>
      <c r="C32" s="68">
        <v>428.98718016000009</v>
      </c>
      <c r="D32" s="64">
        <f t="shared" si="2"/>
        <v>50191.500078720012</v>
      </c>
      <c r="E32" s="62">
        <f t="shared" si="0"/>
        <v>1.5404675443465528E-2</v>
      </c>
      <c r="F32" s="91" t="s">
        <v>78</v>
      </c>
      <c r="G32" s="91">
        <v>50.16</v>
      </c>
      <c r="H32" s="91">
        <v>0.95</v>
      </c>
      <c r="I32" s="91">
        <v>1</v>
      </c>
      <c r="J32" s="93">
        <v>0.66666666666666663</v>
      </c>
      <c r="K32" s="95">
        <v>13.575200000000002</v>
      </c>
      <c r="L32" s="97">
        <f t="shared" si="1"/>
        <v>2.4682180382127689E-2</v>
      </c>
      <c r="M32" s="99">
        <v>1.55</v>
      </c>
      <c r="N32" s="95">
        <v>21.041560000000004</v>
      </c>
      <c r="O32" s="104"/>
      <c r="P32" s="104"/>
      <c r="Q32" s="105"/>
      <c r="S32" s="6"/>
      <c r="T32" s="6"/>
    </row>
    <row r="33" spans="2:20">
      <c r="B33" s="66" t="s">
        <v>34</v>
      </c>
      <c r="C33" s="68">
        <v>176.17446000000001</v>
      </c>
      <c r="D33" s="64">
        <f t="shared" si="2"/>
        <v>20612.411820000001</v>
      </c>
      <c r="E33" s="62">
        <f t="shared" ref="E33" si="3">C33/$C$42</f>
        <v>6.3263204665360588E-3</v>
      </c>
      <c r="F33" s="91" t="s">
        <v>78</v>
      </c>
      <c r="G33" s="91">
        <v>50.16</v>
      </c>
      <c r="H33" s="91">
        <v>0.95</v>
      </c>
      <c r="I33" s="91">
        <v>1</v>
      </c>
      <c r="J33" s="93">
        <v>0.66666666666666663</v>
      </c>
      <c r="K33" s="95">
        <v>5.5750000000000002</v>
      </c>
      <c r="L33" s="97">
        <f t="shared" ref="L33" si="4">K33/$K$42</f>
        <v>1.0136363046611604E-2</v>
      </c>
      <c r="M33" s="99">
        <v>1.5</v>
      </c>
      <c r="N33" s="95">
        <v>8.3625000000000007</v>
      </c>
      <c r="O33" s="104"/>
      <c r="P33" s="104"/>
      <c r="Q33" s="105"/>
      <c r="S33" s="6"/>
      <c r="T33" s="6"/>
    </row>
    <row r="34" spans="2:20">
      <c r="B34" s="66" t="s">
        <v>73</v>
      </c>
      <c r="C34" s="68">
        <v>162.74412000000001</v>
      </c>
      <c r="D34" s="64">
        <f t="shared" ref="D34:D36" si="5">+C34*$C$10</f>
        <v>19041.062040000001</v>
      </c>
      <c r="E34" s="62">
        <f t="shared" si="0"/>
        <v>5.8440449152754618E-3</v>
      </c>
      <c r="F34" s="91" t="s">
        <v>78</v>
      </c>
      <c r="G34" s="91">
        <v>50.16</v>
      </c>
      <c r="H34" s="91">
        <v>0.95</v>
      </c>
      <c r="I34" s="91">
        <v>1</v>
      </c>
      <c r="J34" s="93">
        <v>0.66666666666666663</v>
      </c>
      <c r="K34" s="95">
        <v>5.15</v>
      </c>
      <c r="L34" s="97">
        <f t="shared" si="1"/>
        <v>9.3636358188430076E-3</v>
      </c>
      <c r="M34" s="99">
        <v>1.6</v>
      </c>
      <c r="N34" s="95">
        <v>8.24</v>
      </c>
      <c r="O34" s="104"/>
      <c r="P34" s="104"/>
      <c r="Q34" s="105"/>
      <c r="S34" s="6"/>
      <c r="T34" s="6"/>
    </row>
    <row r="35" spans="2:20">
      <c r="B35" s="66" t="s">
        <v>65</v>
      </c>
      <c r="C35" s="68">
        <v>277.48030463999999</v>
      </c>
      <c r="D35" s="64">
        <f t="shared" si="5"/>
        <v>32465.195642879997</v>
      </c>
      <c r="E35" s="62">
        <f t="shared" si="0"/>
        <v>9.9641533188448098E-3</v>
      </c>
      <c r="F35" s="91" t="s">
        <v>78</v>
      </c>
      <c r="G35" s="91">
        <v>50.16</v>
      </c>
      <c r="H35" s="91">
        <v>0.95</v>
      </c>
      <c r="I35" s="91">
        <v>1</v>
      </c>
      <c r="J35" s="93">
        <v>0.66666666666666663</v>
      </c>
      <c r="K35" s="95">
        <v>8.780800000000001</v>
      </c>
      <c r="L35" s="97">
        <f t="shared" si="1"/>
        <v>1.5965089980212947E-2</v>
      </c>
      <c r="M35" s="99">
        <v>1.25</v>
      </c>
      <c r="N35" s="95">
        <v>10.976000000000001</v>
      </c>
      <c r="O35" s="104"/>
      <c r="P35" s="104"/>
      <c r="Q35" s="105"/>
      <c r="S35" s="6"/>
      <c r="T35" s="6"/>
    </row>
    <row r="36" spans="2:20">
      <c r="B36" s="66" t="s">
        <v>74</v>
      </c>
      <c r="C36" s="68">
        <v>382.32279539999996</v>
      </c>
      <c r="D36" s="64">
        <f t="shared" si="5"/>
        <v>44731.767061799997</v>
      </c>
      <c r="E36" s="62">
        <f t="shared" si="0"/>
        <v>1.3728985037685357E-2</v>
      </c>
      <c r="F36" s="91" t="s">
        <v>17</v>
      </c>
      <c r="G36" s="91">
        <v>47.894999999999996</v>
      </c>
      <c r="H36" s="91">
        <v>0.9</v>
      </c>
      <c r="I36" s="91">
        <v>1.04</v>
      </c>
      <c r="J36" s="93">
        <v>0.66666666666666663</v>
      </c>
      <c r="K36" s="95">
        <v>12.9</v>
      </c>
      <c r="L36" s="97">
        <f t="shared" si="1"/>
        <v>2.3454544089917435E-2</v>
      </c>
      <c r="M36" s="99">
        <v>2.25</v>
      </c>
      <c r="N36" s="95">
        <v>29.025000000000002</v>
      </c>
      <c r="O36" s="104"/>
      <c r="P36" s="104"/>
      <c r="Q36" s="105"/>
      <c r="S36" s="6"/>
      <c r="T36" s="6"/>
    </row>
    <row r="37" spans="2:20">
      <c r="B37" s="66" t="s">
        <v>75</v>
      </c>
      <c r="C37" s="68">
        <v>1020.1428162760378</v>
      </c>
      <c r="D37" s="64">
        <f t="shared" ref="D37:D40" si="6">+C37*$C$10</f>
        <v>119356.70950429642</v>
      </c>
      <c r="E37" s="62">
        <f t="shared" si="0"/>
        <v>3.6632724047497192E-2</v>
      </c>
      <c r="F37" s="91" t="s">
        <v>17</v>
      </c>
      <c r="G37" s="91">
        <v>47.894999999999996</v>
      </c>
      <c r="H37" s="91">
        <v>0.9</v>
      </c>
      <c r="I37" s="91">
        <v>1.04</v>
      </c>
      <c r="J37" s="93">
        <v>0.66666666666666663</v>
      </c>
      <c r="K37" s="95">
        <v>26.477510000000002</v>
      </c>
      <c r="L37" s="97">
        <f t="shared" si="1"/>
        <v>4.814092447180076E-2</v>
      </c>
      <c r="M37" s="99">
        <v>1.55</v>
      </c>
      <c r="N37" s="95">
        <v>41.040140500000007</v>
      </c>
      <c r="O37" s="104"/>
      <c r="P37" s="104"/>
      <c r="Q37" s="105"/>
      <c r="S37" s="6"/>
      <c r="T37" s="6"/>
    </row>
    <row r="38" spans="2:20">
      <c r="B38" s="66" t="s">
        <v>66</v>
      </c>
      <c r="C38" s="68">
        <v>203.81657860199991</v>
      </c>
      <c r="D38" s="64">
        <f t="shared" si="6"/>
        <v>23846.539696433989</v>
      </c>
      <c r="E38" s="62">
        <f t="shared" si="0"/>
        <v>7.3189325662141218E-3</v>
      </c>
      <c r="F38" s="91" t="s">
        <v>17</v>
      </c>
      <c r="G38" s="91">
        <v>47.894999999999996</v>
      </c>
      <c r="H38" s="91">
        <v>0.9</v>
      </c>
      <c r="I38" s="91">
        <v>1.04</v>
      </c>
      <c r="J38" s="93">
        <v>0.66666666666666663</v>
      </c>
      <c r="K38" s="95">
        <v>5.29</v>
      </c>
      <c r="L38" s="97">
        <f t="shared" si="1"/>
        <v>9.6181812585785439E-3</v>
      </c>
      <c r="M38" s="99">
        <v>1.8</v>
      </c>
      <c r="N38" s="95">
        <v>9.5220000000000002</v>
      </c>
      <c r="O38" s="104"/>
      <c r="P38" s="104"/>
      <c r="Q38" s="105"/>
      <c r="S38" s="6"/>
      <c r="T38" s="6"/>
    </row>
    <row r="39" spans="2:20">
      <c r="B39" s="66" t="s">
        <v>76</v>
      </c>
      <c r="C39" s="68">
        <v>102.041657718</v>
      </c>
      <c r="D39" s="64">
        <f t="shared" si="6"/>
        <v>11938.873953005999</v>
      </c>
      <c r="E39" s="62">
        <f t="shared" si="0"/>
        <v>3.6642554639341623E-3</v>
      </c>
      <c r="F39" s="91" t="s">
        <v>17</v>
      </c>
      <c r="G39" s="91">
        <v>47.894999999999996</v>
      </c>
      <c r="H39" s="91">
        <v>0.9</v>
      </c>
      <c r="I39" s="91">
        <v>1.04</v>
      </c>
      <c r="J39" s="93">
        <v>0.66666666666666663</v>
      </c>
      <c r="K39" s="95">
        <v>3.1300000000000003</v>
      </c>
      <c r="L39" s="97">
        <f t="shared" si="1"/>
        <v>5.6909087598016727E-3</v>
      </c>
      <c r="M39" s="99">
        <v>1.75</v>
      </c>
      <c r="N39" s="95">
        <v>5.4775000000000009</v>
      </c>
      <c r="O39" s="104"/>
      <c r="P39" s="104"/>
      <c r="Q39" s="105"/>
      <c r="S39" s="6"/>
      <c r="T39" s="6"/>
    </row>
    <row r="40" spans="2:20">
      <c r="B40" s="66" t="s">
        <v>32</v>
      </c>
      <c r="C40" s="68">
        <v>828.90580500000033</v>
      </c>
      <c r="D40" s="64">
        <f t="shared" si="6"/>
        <v>96981.979185000033</v>
      </c>
      <c r="E40" s="62">
        <f t="shared" si="0"/>
        <v>2.976551628994378E-2</v>
      </c>
      <c r="F40" s="91" t="s">
        <v>17</v>
      </c>
      <c r="G40" s="91">
        <v>44.1</v>
      </c>
      <c r="H40" s="91">
        <v>0.9</v>
      </c>
      <c r="I40" s="91">
        <v>1</v>
      </c>
      <c r="J40" s="93">
        <v>0.9</v>
      </c>
      <c r="K40" s="95">
        <v>22.1</v>
      </c>
      <c r="L40" s="97">
        <f t="shared" si="1"/>
        <v>4.0181815843967079E-2</v>
      </c>
      <c r="M40" s="99">
        <v>1.2</v>
      </c>
      <c r="N40" s="95">
        <v>26.52</v>
      </c>
      <c r="O40" s="104"/>
      <c r="P40" s="104"/>
      <c r="Q40" s="105"/>
      <c r="S40" s="6"/>
      <c r="T40" s="6"/>
    </row>
    <row r="41" spans="2:20" ht="15.75" thickBot="1">
      <c r="B41" s="66" t="s">
        <v>77</v>
      </c>
      <c r="C41" s="68">
        <v>361.31791500000003</v>
      </c>
      <c r="D41" s="64">
        <f t="shared" si="2"/>
        <v>42274.196055</v>
      </c>
      <c r="E41" s="62">
        <f t="shared" si="0"/>
        <v>1.2974712228949848E-2</v>
      </c>
      <c r="F41" s="91" t="s">
        <v>17</v>
      </c>
      <c r="G41" s="91">
        <v>35</v>
      </c>
      <c r="H41" s="91">
        <v>0.9</v>
      </c>
      <c r="I41" s="91">
        <v>1</v>
      </c>
      <c r="J41" s="93">
        <v>0.9</v>
      </c>
      <c r="K41" s="95">
        <v>12.138000000000002</v>
      </c>
      <c r="L41" s="97">
        <f t="shared" si="1"/>
        <v>2.2069089625071151E-2</v>
      </c>
      <c r="M41" s="99">
        <v>2.9</v>
      </c>
      <c r="N41" s="95">
        <v>35.200200000000002</v>
      </c>
      <c r="O41" s="104"/>
      <c r="P41" s="104"/>
      <c r="Q41" s="105"/>
      <c r="S41" s="6"/>
      <c r="T41" s="6"/>
    </row>
    <row r="42" spans="2:20" ht="15.75" thickBot="1">
      <c r="B42" s="47" t="s">
        <v>49</v>
      </c>
      <c r="C42" s="48">
        <f>SUM(C22:C41)</f>
        <v>27847.855784717045</v>
      </c>
      <c r="D42" s="48">
        <f>SUM(D22:D41)</f>
        <v>3258199.1268118969</v>
      </c>
      <c r="E42" s="49">
        <f>SUM(E22:E41)</f>
        <v>1.0000000000000002</v>
      </c>
      <c r="F42" s="50"/>
      <c r="G42" s="50"/>
      <c r="H42" s="50"/>
      <c r="I42" s="50"/>
      <c r="J42" s="51"/>
      <c r="K42" s="45">
        <f>SUM(K22:K41)</f>
        <v>550.00003200000003</v>
      </c>
      <c r="L42" s="52">
        <f>+SUM(L22:L41)</f>
        <v>1</v>
      </c>
      <c r="M42" s="53">
        <f>+N42/K42</f>
        <v>1.2385239955767859</v>
      </c>
      <c r="N42" s="45">
        <f>SUM(N22:N41)</f>
        <v>681.18823720000012</v>
      </c>
      <c r="O42" s="54"/>
      <c r="P42" s="54"/>
      <c r="Q42" s="55"/>
      <c r="S42" s="6"/>
      <c r="T42" s="6"/>
    </row>
    <row r="43" spans="2:20">
      <c r="B43" s="6"/>
      <c r="C43" s="18"/>
      <c r="D43" s="6"/>
      <c r="E43" s="6"/>
      <c r="F43" s="19"/>
      <c r="G43" s="19"/>
      <c r="H43" s="6"/>
      <c r="I43" s="2"/>
      <c r="J43" s="20"/>
      <c r="K43" s="6"/>
      <c r="L43" s="21"/>
      <c r="M43" s="22"/>
      <c r="N43" s="6"/>
      <c r="O43" s="12"/>
      <c r="P43" s="6"/>
      <c r="Q43" s="6"/>
    </row>
    <row r="44" spans="2:20" ht="15.75" thickBot="1">
      <c r="B44" s="12"/>
      <c r="C44" s="1"/>
      <c r="D44" s="23"/>
      <c r="M44" s="12"/>
      <c r="N44" s="12"/>
      <c r="O44" s="12"/>
    </row>
    <row r="45" spans="2:20" ht="15.75" thickBot="1">
      <c r="B45" s="134" t="s">
        <v>20</v>
      </c>
      <c r="C45" s="135"/>
      <c r="E45" s="134" t="s">
        <v>22</v>
      </c>
      <c r="F45" s="135"/>
      <c r="I45" s="106" t="s">
        <v>14</v>
      </c>
      <c r="J45" s="107">
        <f>+_xlfn.ISOWEEKNUM(C7)</f>
        <v>1</v>
      </c>
      <c r="K45" s="107">
        <f>+J45+1</f>
        <v>2</v>
      </c>
      <c r="L45" s="107">
        <f>+K45+1</f>
        <v>3</v>
      </c>
      <c r="M45" s="107">
        <f>+L45+1</f>
        <v>4</v>
      </c>
      <c r="N45" s="108">
        <f>+M45+1</f>
        <v>5</v>
      </c>
      <c r="O45" s="12"/>
    </row>
    <row r="46" spans="2:20">
      <c r="B46" s="24" t="s">
        <v>21</v>
      </c>
      <c r="C46" s="123">
        <v>0.5</v>
      </c>
      <c r="E46" s="25" t="s">
        <v>24</v>
      </c>
      <c r="F46" s="26">
        <v>0.12</v>
      </c>
      <c r="I46" s="42" t="s">
        <v>23</v>
      </c>
      <c r="J46" s="101">
        <v>161.08565555555558</v>
      </c>
      <c r="K46" s="101">
        <v>168.63524311111107</v>
      </c>
      <c r="L46" s="101">
        <v>148.26885555555558</v>
      </c>
      <c r="M46" s="101">
        <v>0</v>
      </c>
      <c r="N46" s="109">
        <v>108.35249999999999</v>
      </c>
      <c r="O46" s="12"/>
    </row>
    <row r="47" spans="2:20" ht="15.75" thickBot="1">
      <c r="B47" s="27" t="s">
        <v>26</v>
      </c>
      <c r="C47" s="124">
        <v>0.5</v>
      </c>
      <c r="E47" s="27" t="s">
        <v>25</v>
      </c>
      <c r="F47" s="15">
        <v>0.12</v>
      </c>
      <c r="I47" s="46" t="s">
        <v>19</v>
      </c>
      <c r="J47" s="110">
        <v>20</v>
      </c>
      <c r="K47" s="111">
        <v>20</v>
      </c>
      <c r="L47" s="110">
        <v>20</v>
      </c>
      <c r="M47" s="110" t="s">
        <v>35</v>
      </c>
      <c r="N47" s="112">
        <v>20</v>
      </c>
      <c r="O47" s="6"/>
    </row>
    <row r="48" spans="2:20" s="5" customFormat="1" ht="15.75" thickBot="1">
      <c r="B48" s="12"/>
      <c r="C48" s="12"/>
      <c r="D48" s="3"/>
      <c r="E48" s="3"/>
      <c r="F48" s="28"/>
      <c r="I48" s="29"/>
      <c r="J48" s="29"/>
      <c r="K48" s="29"/>
      <c r="L48" s="29"/>
      <c r="M48" s="12"/>
      <c r="N48" s="12"/>
      <c r="O48" s="12"/>
    </row>
    <row r="49" spans="2:16" ht="15.75" thickBot="1">
      <c r="B49" s="134" t="s">
        <v>28</v>
      </c>
      <c r="C49" s="135"/>
      <c r="E49" s="126" t="s">
        <v>47</v>
      </c>
      <c r="F49" s="127"/>
      <c r="G49" s="28"/>
      <c r="H49" s="12"/>
      <c r="I49" s="12"/>
      <c r="J49" s="12"/>
      <c r="K49" s="12"/>
      <c r="L49" s="12"/>
      <c r="M49" s="12"/>
      <c r="N49" s="12"/>
      <c r="O49" s="12"/>
      <c r="P49" s="10"/>
    </row>
    <row r="50" spans="2:16" ht="15.75" thickBot="1">
      <c r="B50" s="11" t="s">
        <v>29</v>
      </c>
      <c r="C50" s="30">
        <v>0.58899999999999997</v>
      </c>
      <c r="E50" s="31" t="s">
        <v>48</v>
      </c>
      <c r="F50" s="125">
        <v>2</v>
      </c>
      <c r="G50" s="10"/>
      <c r="H50" s="32"/>
      <c r="I50" s="33"/>
      <c r="J50" s="33"/>
      <c r="K50" s="33"/>
      <c r="L50" s="33"/>
      <c r="M50" s="33"/>
      <c r="N50" s="33"/>
      <c r="O50" s="12"/>
      <c r="P50" s="10"/>
    </row>
    <row r="51" spans="2:16">
      <c r="B51" s="11" t="s">
        <v>30</v>
      </c>
      <c r="C51" s="30">
        <v>0.42299999999999999</v>
      </c>
      <c r="E51" s="4"/>
      <c r="F51" s="34"/>
    </row>
    <row r="52" spans="2:16" ht="15.75" thickBot="1">
      <c r="B52" s="9" t="s">
        <v>31</v>
      </c>
      <c r="C52" s="35">
        <v>0.32300000000000001</v>
      </c>
      <c r="E52" s="4"/>
      <c r="F52" s="34"/>
    </row>
    <row r="53" spans="2:16">
      <c r="E53" s="4"/>
      <c r="F53" s="34"/>
    </row>
  </sheetData>
  <mergeCells count="3">
    <mergeCell ref="B45:C45"/>
    <mergeCell ref="E45:F45"/>
    <mergeCell ref="B49:C4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Brief</vt:lpstr>
      <vt:lpstr>Brief!Print_Area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Ivanovic</dc:creator>
  <cp:lastModifiedBy>aleksandar.kartelj aleksandar.kartelj</cp:lastModifiedBy>
  <cp:lastPrinted>2025-12-04T09:43:10Z</cp:lastPrinted>
  <dcterms:created xsi:type="dcterms:W3CDTF">2015-03-31T10:04:42Z</dcterms:created>
  <dcterms:modified xsi:type="dcterms:W3CDTF">2025-12-26T10:31:07Z</dcterms:modified>
</cp:coreProperties>
</file>