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0"/>
  </bookViews>
  <sheets>
    <sheet name="studentiLista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I7" authorId="0">
      <text>
        <r>
          <rPr>
            <sz val="10"/>
            <rFont val="Arial"/>
            <family val="2"/>
          </rPr>
          <t>Polozen u junu1</t>
        </r>
      </text>
    </comment>
    <comment ref="I10" authorId="0">
      <text>
        <r>
          <rPr>
            <sz val="10"/>
            <rFont val="Arial"/>
            <family val="2"/>
          </rPr>
          <t>Polozeno u junu1</t>
        </r>
      </text>
    </comment>
    <comment ref="I11" authorId="0">
      <text>
        <r>
          <rPr>
            <sz val="10"/>
            <rFont val="Arial"/>
            <family val="2"/>
          </rPr>
          <t>Polozeno u junu1</t>
        </r>
      </text>
    </comment>
    <comment ref="J36" authorId="0">
      <text>
        <r>
          <rPr>
            <sz val="10"/>
            <rFont val="Arial"/>
            <family val="2"/>
          </rPr>
          <t>Polozeno u junu1</t>
        </r>
      </text>
    </comment>
    <comment ref="J63" authorId="0">
      <text>
        <r>
          <rPr>
            <sz val="10"/>
            <rFont val="Arial"/>
            <family val="2"/>
          </rPr>
          <t>Polozeno u junu1</t>
        </r>
      </text>
    </comment>
    <comment ref="J68" authorId="0">
      <text>
        <r>
          <rPr>
            <sz val="10"/>
            <rFont val="Arial"/>
            <family val="2"/>
          </rPr>
          <t>Polozeno u junu1</t>
        </r>
      </text>
    </comment>
    <comment ref="J81" authorId="0">
      <text>
        <r>
          <rPr>
            <sz val="10"/>
            <rFont val="Arial"/>
            <family val="2"/>
          </rPr>
          <t>Polozeno u junu1</t>
        </r>
      </text>
    </comment>
    <comment ref="R65" authorId="0">
      <text>
        <r>
          <rPr>
            <sz val="10"/>
            <rFont val="Arial"/>
            <family val="2"/>
          </rPr>
          <t>Upisati u sept1</t>
        </r>
      </text>
    </comment>
    <comment ref="S29" authorId="0">
      <text>
        <r>
          <rPr>
            <sz val="10"/>
            <rFont val="Arial"/>
            <family val="2"/>
          </rPr>
          <t>Polozeno u sep0</t>
        </r>
      </text>
    </comment>
    <comment ref="S49" authorId="0">
      <text>
        <r>
          <rPr>
            <sz val="10"/>
            <rFont val="Arial"/>
            <family val="2"/>
          </rPr>
          <t>Polozeno u sep0</t>
        </r>
      </text>
    </comment>
    <comment ref="S72" authorId="0">
      <text>
        <r>
          <rPr>
            <sz val="10"/>
            <rFont val="Arial"/>
            <family val="2"/>
          </rPr>
          <t>Polozeno u sep0</t>
        </r>
      </text>
    </comment>
    <comment ref="S80" authorId="0">
      <text>
        <r>
          <rPr>
            <sz val="10"/>
            <rFont val="Arial"/>
            <family val="2"/>
          </rPr>
          <t>Polozio u sep0</t>
        </r>
      </text>
    </comment>
    <comment ref="S87" authorId="0">
      <text>
        <r>
          <rPr>
            <sz val="10"/>
            <rFont val="Arial"/>
            <family val="2"/>
          </rPr>
          <t>Polozeno u jun2</t>
        </r>
      </text>
    </comment>
    <comment ref="S92" authorId="0">
      <text>
        <r>
          <rPr>
            <sz val="10"/>
            <rFont val="Arial"/>
            <family val="2"/>
          </rPr>
          <t>Polozeno u jun1</t>
        </r>
      </text>
    </comment>
    <comment ref="X29" authorId="0">
      <text>
        <r>
          <rPr>
            <sz val="10"/>
            <rFont val="Arial"/>
            <family val="2"/>
          </rPr>
          <t>Polozeno u sep0</t>
        </r>
      </text>
    </comment>
    <comment ref="Y41" authorId="0">
      <text>
        <r>
          <rPr>
            <sz val="10"/>
            <rFont val="Arial"/>
            <family val="2"/>
          </rPr>
          <t>Polozeno u sep0</t>
        </r>
      </text>
    </comment>
    <comment ref="Y56" authorId="0">
      <text>
        <r>
          <rPr>
            <sz val="10"/>
            <rFont val="Arial"/>
            <family val="2"/>
          </rPr>
          <t>Polozeno u sep1</t>
        </r>
      </text>
    </comment>
    <comment ref="AC14" authorId="0">
      <text>
        <r>
          <rPr>
            <sz val="10"/>
            <rFont val="Arial"/>
            <family val="2"/>
          </rPr>
          <t>Polozeno u junu2</t>
        </r>
      </text>
    </comment>
    <comment ref="AC53" authorId="0">
      <text>
        <r>
          <rPr>
            <sz val="10"/>
            <rFont val="Arial"/>
            <family val="2"/>
          </rPr>
          <t>Polozeno u sep2</t>
        </r>
      </text>
    </comment>
    <comment ref="AC84" authorId="0">
      <text>
        <r>
          <rPr>
            <sz val="10"/>
            <rFont val="Arial"/>
            <family val="2"/>
          </rPr>
          <t>Polozeno u sep1</t>
        </r>
      </text>
    </comment>
  </commentList>
</comments>
</file>

<file path=xl/sharedStrings.xml><?xml version="1.0" encoding="utf-8"?>
<sst xmlns="http://schemas.openxmlformats.org/spreadsheetml/2006/main" count="233" uniqueCount="208">
  <si>
    <t>Јун1, 17.6.</t>
  </si>
  <si>
    <t>Јун2, 5.7.</t>
  </si>
  <si>
    <t>Сеп0, 23.8.</t>
  </si>
  <si>
    <t>Сеп1, 11.9.</t>
  </si>
  <si>
    <t>Сеп2, 28.9.</t>
  </si>
  <si>
    <t>Јануар ПС, 25.1.</t>
  </si>
  <si>
    <t>Бр.</t>
  </si>
  <si>
    <t>Индекс</t>
  </si>
  <si>
    <t>Презиме и име</t>
  </si>
  <si>
    <t>Практични</t>
  </si>
  <si>
    <t>Теоријски</t>
  </si>
  <si>
    <t>Укупно</t>
  </si>
  <si>
    <t>Скалирано</t>
  </si>
  <si>
    <t>Оцена</t>
  </si>
  <si>
    <t xml:space="preserve"> 132/2016</t>
  </si>
  <si>
    <t xml:space="preserve">Аврамовић, Пеђа   </t>
  </si>
  <si>
    <t xml:space="preserve"> 99/2018</t>
  </si>
  <si>
    <t xml:space="preserve">Алексић, Андријана   </t>
  </si>
  <si>
    <t xml:space="preserve"> 104/2016</t>
  </si>
  <si>
    <t xml:space="preserve">Алексић, Лука   </t>
  </si>
  <si>
    <t xml:space="preserve"> 171/2018</t>
  </si>
  <si>
    <t xml:space="preserve">Асановић, Наталија   </t>
  </si>
  <si>
    <t xml:space="preserve"> 240/2018</t>
  </si>
  <si>
    <t xml:space="preserve">Бакић, Миљан   </t>
  </si>
  <si>
    <t xml:space="preserve"> 300/2018</t>
  </si>
  <si>
    <t xml:space="preserve">Барџић, Бојан   </t>
  </si>
  <si>
    <t xml:space="preserve"> 308/2017</t>
  </si>
  <si>
    <t xml:space="preserve">Басараб, Иван   </t>
  </si>
  <si>
    <t xml:space="preserve"> 432/2019</t>
  </si>
  <si>
    <t xml:space="preserve">Бекоња, Марко   </t>
  </si>
  <si>
    <t xml:space="preserve"> 28/2018</t>
  </si>
  <si>
    <t xml:space="preserve">Бићанин, Светлана   </t>
  </si>
  <si>
    <t xml:space="preserve"> 175/2016</t>
  </si>
  <si>
    <t xml:space="preserve">Бјекић, Драган   </t>
  </si>
  <si>
    <t xml:space="preserve"> 436/2019</t>
  </si>
  <si>
    <t xml:space="preserve">Боловић, Ана   </t>
  </si>
  <si>
    <t xml:space="preserve"> 131/2018</t>
  </si>
  <si>
    <t xml:space="preserve">Бонџић, Јелена   </t>
  </si>
  <si>
    <t xml:space="preserve"> 67/2017</t>
  </si>
  <si>
    <t xml:space="preserve">Величковић, Павле   </t>
  </si>
  <si>
    <t xml:space="preserve"> 200/2015</t>
  </si>
  <si>
    <t xml:space="preserve">Веселиновић, Никола   </t>
  </si>
  <si>
    <t xml:space="preserve"> 380/2020</t>
  </si>
  <si>
    <t xml:space="preserve">Вујошевић, Радомир   </t>
  </si>
  <si>
    <t xml:space="preserve"> 439/2019</t>
  </si>
  <si>
    <t xml:space="preserve">Вучељић, Марко   </t>
  </si>
  <si>
    <t xml:space="preserve"> 200/2018</t>
  </si>
  <si>
    <t xml:space="preserve">Вучинић, Ана   </t>
  </si>
  <si>
    <t xml:space="preserve"> 79/2018</t>
  </si>
  <si>
    <t xml:space="preserve">Гојић, Тадеј   </t>
  </si>
  <si>
    <t xml:space="preserve"> 239/2018</t>
  </si>
  <si>
    <t xml:space="preserve">Голубовић, Милица   </t>
  </si>
  <si>
    <t xml:space="preserve"> 115/2016</t>
  </si>
  <si>
    <t xml:space="preserve">Дамњановић, Петар   </t>
  </si>
  <si>
    <t xml:space="preserve"> 408/2016</t>
  </si>
  <si>
    <t xml:space="preserve">Декић, Кристина   </t>
  </si>
  <si>
    <t xml:space="preserve"> 256/2018</t>
  </si>
  <si>
    <t xml:space="preserve">Делић, Бошко   </t>
  </si>
  <si>
    <t xml:space="preserve"> 95/2018</t>
  </si>
  <si>
    <t xml:space="preserve">Делић, Никола   </t>
  </si>
  <si>
    <t xml:space="preserve"> 27/2018</t>
  </si>
  <si>
    <t xml:space="preserve">Димитријевић, Катарина   </t>
  </si>
  <si>
    <t xml:space="preserve"> 216/2017</t>
  </si>
  <si>
    <t xml:space="preserve">Драгановић, Предраг   </t>
  </si>
  <si>
    <t xml:space="preserve"> 44/2017</t>
  </si>
  <si>
    <t xml:space="preserve">Драгутиновић, Срђан   </t>
  </si>
  <si>
    <t xml:space="preserve"> 107/2018</t>
  </si>
  <si>
    <t xml:space="preserve">Ђаловић, Лидија   </t>
  </si>
  <si>
    <t xml:space="preserve"> 164/2017</t>
  </si>
  <si>
    <t xml:space="preserve">Ђорђевић, Јован   </t>
  </si>
  <si>
    <t xml:space="preserve"> 355/2020</t>
  </si>
  <si>
    <t xml:space="preserve">Ђукић, Никола   </t>
  </si>
  <si>
    <t xml:space="preserve"> 435/2019</t>
  </si>
  <si>
    <t xml:space="preserve">Ђурић, Вишеслав   </t>
  </si>
  <si>
    <t xml:space="preserve"> 191/2018</t>
  </si>
  <si>
    <t xml:space="preserve">Ђурић, Милош   </t>
  </si>
  <si>
    <t xml:space="preserve"> 132/2018</t>
  </si>
  <si>
    <t xml:space="preserve">Живковић, Милица   </t>
  </si>
  <si>
    <t xml:space="preserve"> 87/2016</t>
  </si>
  <si>
    <t xml:space="preserve">Живковић, Михајло   </t>
  </si>
  <si>
    <t xml:space="preserve"> 115/2018</t>
  </si>
  <si>
    <t xml:space="preserve">Жупчић, Мартин   </t>
  </si>
  <si>
    <t xml:space="preserve"> 360/2020</t>
  </si>
  <si>
    <t xml:space="preserve">Зорић, Александар   </t>
  </si>
  <si>
    <t xml:space="preserve"> 184/2018</t>
  </si>
  <si>
    <t xml:space="preserve">Иванчевић, Матеја   </t>
  </si>
  <si>
    <t xml:space="preserve"> 144/2019</t>
  </si>
  <si>
    <t xml:space="preserve">Јаковљевић, Михаило   </t>
  </si>
  <si>
    <t xml:space="preserve"> 88/2017</t>
  </si>
  <si>
    <t xml:space="preserve">Јанковић, Огњен   </t>
  </si>
  <si>
    <t xml:space="preserve"> 219/2018</t>
  </si>
  <si>
    <t xml:space="preserve">Јанчић, Стефан   </t>
  </si>
  <si>
    <t xml:space="preserve"> 227/2017</t>
  </si>
  <si>
    <t xml:space="preserve">Јовановић, Анита   </t>
  </si>
  <si>
    <t xml:space="preserve"> 336/2018</t>
  </si>
  <si>
    <t xml:space="preserve">Јовановић, Филип   </t>
  </si>
  <si>
    <t xml:space="preserve"> 135/2018</t>
  </si>
  <si>
    <t xml:space="preserve">Јочовић, Мирјана   </t>
  </si>
  <si>
    <t xml:space="preserve"> 268/2018</t>
  </si>
  <si>
    <t xml:space="preserve">Катанчевић, Срђан   </t>
  </si>
  <si>
    <t xml:space="preserve"> 75/2018</t>
  </si>
  <si>
    <t xml:space="preserve">Кенешки, Златко   </t>
  </si>
  <si>
    <t xml:space="preserve"> 120/2018</t>
  </si>
  <si>
    <t xml:space="preserve">Кнежевић, Маша   </t>
  </si>
  <si>
    <t xml:space="preserve"> 59/2016</t>
  </si>
  <si>
    <t xml:space="preserve">Ковачевић, Зорана   </t>
  </si>
  <si>
    <t xml:space="preserve"> 176/2018</t>
  </si>
  <si>
    <t xml:space="preserve">Козодеровић, Алекса   </t>
  </si>
  <si>
    <t xml:space="preserve"> 271/2018</t>
  </si>
  <si>
    <t xml:space="preserve">Костадиновић, Милица   </t>
  </si>
  <si>
    <t xml:space="preserve"> 44/2018</t>
  </si>
  <si>
    <t xml:space="preserve">Костур, Алекса   </t>
  </si>
  <si>
    <t xml:space="preserve"> 244/2017</t>
  </si>
  <si>
    <t xml:space="preserve">Кулиш, Марко   </t>
  </si>
  <si>
    <t xml:space="preserve"> 144/2018</t>
  </si>
  <si>
    <t xml:space="preserve">Кучинар, Вељко   </t>
  </si>
  <si>
    <t xml:space="preserve"> 267/2017</t>
  </si>
  <si>
    <t xml:space="preserve">Лазаревић, Никола   </t>
  </si>
  <si>
    <t xml:space="preserve"> 243/2017</t>
  </si>
  <si>
    <t xml:space="preserve">Марко, Ирина   </t>
  </si>
  <si>
    <t xml:space="preserve"> 215/2018</t>
  </si>
  <si>
    <t xml:space="preserve">Марков, Никола   </t>
  </si>
  <si>
    <t xml:space="preserve"> 107/2015</t>
  </si>
  <si>
    <t xml:space="preserve">Месар, Невена   </t>
  </si>
  <si>
    <t xml:space="preserve"> 127/2018</t>
  </si>
  <si>
    <t xml:space="preserve">Милошевић, Кристина   </t>
  </si>
  <si>
    <t xml:space="preserve"> 128/2018</t>
  </si>
  <si>
    <t xml:space="preserve">Мићић, Дивна   </t>
  </si>
  <si>
    <t xml:space="preserve"> 116/2018</t>
  </si>
  <si>
    <t xml:space="preserve">Младеновић, Тина   </t>
  </si>
  <si>
    <t xml:space="preserve"> 427/2019</t>
  </si>
  <si>
    <t xml:space="preserve">Мојовић, Владимир   </t>
  </si>
  <si>
    <t xml:space="preserve"> 92/2018</t>
  </si>
  <si>
    <t xml:space="preserve">Новаковић, Виктор   </t>
  </si>
  <si>
    <t xml:space="preserve"> 64/2018</t>
  </si>
  <si>
    <t xml:space="preserve">Новаковић, Никола   </t>
  </si>
  <si>
    <t xml:space="preserve"> 284/2017</t>
  </si>
  <si>
    <t xml:space="preserve">Панић, Никола   </t>
  </si>
  <si>
    <t xml:space="preserve"> 480/2018</t>
  </si>
  <si>
    <t xml:space="preserve">Перишић, Лазар   </t>
  </si>
  <si>
    <t xml:space="preserve"> 55/2018</t>
  </si>
  <si>
    <t xml:space="preserve">Петричковић, Милош   </t>
  </si>
  <si>
    <t xml:space="preserve"> 155/2017</t>
  </si>
  <si>
    <t xml:space="preserve">Петровић, Филип   </t>
  </si>
  <si>
    <t xml:space="preserve"> 15/2018</t>
  </si>
  <si>
    <t xml:space="preserve">Пешић, Александра   </t>
  </si>
  <si>
    <t xml:space="preserve"> 219/2017</t>
  </si>
  <si>
    <t xml:space="preserve">Полић, Лена   </t>
  </si>
  <si>
    <t xml:space="preserve"> 39/2018</t>
  </si>
  <si>
    <t xml:space="preserve">Поповић, Миња   </t>
  </si>
  <si>
    <t xml:space="preserve"> 312/2015</t>
  </si>
  <si>
    <t xml:space="preserve">Пужић, Милан   </t>
  </si>
  <si>
    <t xml:space="preserve"> 59/2018</t>
  </si>
  <si>
    <t xml:space="preserve">Раденковић, Лука   </t>
  </si>
  <si>
    <t xml:space="preserve"> 339/2015</t>
  </si>
  <si>
    <t xml:space="preserve">Радовановић, Лука   </t>
  </si>
  <si>
    <t xml:space="preserve"> 407/2016</t>
  </si>
  <si>
    <t xml:space="preserve">Радуловић, Невена   </t>
  </si>
  <si>
    <t xml:space="preserve"> 168/2018</t>
  </si>
  <si>
    <t xml:space="preserve">Рангл, Андрија   </t>
  </si>
  <si>
    <t xml:space="preserve"> 167/2017</t>
  </si>
  <si>
    <t xml:space="preserve">Рондовић, Петар   </t>
  </si>
  <si>
    <t xml:space="preserve"> 267/2018</t>
  </si>
  <si>
    <t xml:space="preserve">Симић, Михаило   </t>
  </si>
  <si>
    <t xml:space="preserve"> 147/2018</t>
  </si>
  <si>
    <t xml:space="preserve">Стајић, Анђела   </t>
  </si>
  <si>
    <t xml:space="preserve"> 260/2016</t>
  </si>
  <si>
    <t xml:space="preserve">Стаменић, Димитрије   </t>
  </si>
  <si>
    <t xml:space="preserve"> 148/2017</t>
  </si>
  <si>
    <t xml:space="preserve">Стаменковић, Јован   </t>
  </si>
  <si>
    <t xml:space="preserve"> 307/2017</t>
  </si>
  <si>
    <t xml:space="preserve">Станков, Димитрије   </t>
  </si>
  <si>
    <t xml:space="preserve"> 227/2018</t>
  </si>
  <si>
    <t xml:space="preserve">Стефановић, Александар   </t>
  </si>
  <si>
    <t xml:space="preserve"> 252/2016</t>
  </si>
  <si>
    <t xml:space="preserve">Стефановић, Лука   </t>
  </si>
  <si>
    <t xml:space="preserve"> 283/2018</t>
  </si>
  <si>
    <t xml:space="preserve">Стојковић, Тихомир   </t>
  </si>
  <si>
    <t xml:space="preserve"> 79/2017</t>
  </si>
  <si>
    <t xml:space="preserve">Судар, Милица   </t>
  </si>
  <si>
    <t xml:space="preserve"> 491/2018</t>
  </si>
  <si>
    <t xml:space="preserve">Тасић, Иван   </t>
  </si>
  <si>
    <t xml:space="preserve"> 100/2018</t>
  </si>
  <si>
    <t xml:space="preserve">Тодоровић, Миодраг   </t>
  </si>
  <si>
    <t xml:space="preserve"> 311/2018</t>
  </si>
  <si>
    <t xml:space="preserve">Трандафиловић, Марко   </t>
  </si>
  <si>
    <t xml:space="preserve"> 120/2017</t>
  </si>
  <si>
    <t xml:space="preserve">Ћенај, Алија   </t>
  </si>
  <si>
    <t xml:space="preserve"> 83/2018</t>
  </si>
  <si>
    <t xml:space="preserve">Урошевић, Андрија   </t>
  </si>
  <si>
    <t xml:space="preserve"> 140/2017</t>
  </si>
  <si>
    <t xml:space="preserve">Хочевар, Селена   </t>
  </si>
  <si>
    <t xml:space="preserve"> 24/2018</t>
  </si>
  <si>
    <t xml:space="preserve">Цвејовић, Павле   </t>
  </si>
  <si>
    <t xml:space="preserve"> 424/2019</t>
  </si>
  <si>
    <t xml:space="preserve">Цветковић, Александар   </t>
  </si>
  <si>
    <t xml:space="preserve"> 31/2018</t>
  </si>
  <si>
    <t xml:space="preserve">Цолић, Лука   </t>
  </si>
  <si>
    <t xml:space="preserve"> 96/2018</t>
  </si>
  <si>
    <t xml:space="preserve">Чанковић, Јелена   </t>
  </si>
  <si>
    <t xml:space="preserve"> 208/2018</t>
  </si>
  <si>
    <t xml:space="preserve">Шијачки, Јован   </t>
  </si>
  <si>
    <t xml:space="preserve"> 496/2018</t>
  </si>
  <si>
    <t xml:space="preserve">Шипка, Ђорђе   </t>
  </si>
  <si>
    <t xml:space="preserve"> 63/2018</t>
  </si>
  <si>
    <t xml:space="preserve">Шкорић, Марија   </t>
  </si>
  <si>
    <t xml:space="preserve"> 107/2017</t>
  </si>
  <si>
    <t xml:space="preserve">Шљивић, Тамара   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</si>
</sst>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2" borderId="0" xfId="0" applyFont="1" applyFill="1" applyBorder="1" applyAlignment="1">
      <alignment horizontal="center" vertical="center"/>
    </xf>
    <xf numFmtId="164" fontId="1" fillId="3" borderId="0" xfId="0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center" vertical="center"/>
    </xf>
    <xf numFmtId="164" fontId="1" fillId="5" borderId="0" xfId="0" applyFont="1" applyFill="1" applyBorder="1" applyAlignment="1">
      <alignment horizontal="center" vertical="center"/>
    </xf>
    <xf numFmtId="164" fontId="1" fillId="6" borderId="0" xfId="0" applyFont="1" applyFill="1" applyBorder="1" applyAlignment="1">
      <alignment horizontal="center" vertical="center"/>
    </xf>
    <xf numFmtId="164" fontId="1" fillId="7" borderId="0" xfId="0" applyFont="1" applyFill="1" applyBorder="1" applyAlignment="1">
      <alignment horizontal="center" vertical="center"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1" fillId="2" borderId="1" xfId="0" applyFont="1" applyFill="1" applyBorder="1" applyAlignment="1">
      <alignment/>
    </xf>
    <xf numFmtId="164" fontId="1" fillId="3" borderId="0" xfId="0" applyFont="1" applyFill="1" applyAlignment="1">
      <alignment/>
    </xf>
    <xf numFmtId="164" fontId="1" fillId="3" borderId="1" xfId="0" applyFont="1" applyFill="1" applyBorder="1" applyAlignment="1">
      <alignment/>
    </xf>
    <xf numFmtId="164" fontId="1" fillId="4" borderId="0" xfId="0" applyFont="1" applyFill="1" applyAlignment="1">
      <alignment/>
    </xf>
    <xf numFmtId="164" fontId="1" fillId="4" borderId="1" xfId="0" applyFont="1" applyFill="1" applyBorder="1" applyAlignment="1">
      <alignment/>
    </xf>
    <xf numFmtId="164" fontId="1" fillId="5" borderId="0" xfId="0" applyFont="1" applyFill="1" applyAlignment="1">
      <alignment/>
    </xf>
    <xf numFmtId="164" fontId="1" fillId="5" borderId="1" xfId="0" applyFont="1" applyFill="1" applyBorder="1" applyAlignment="1">
      <alignment/>
    </xf>
    <xf numFmtId="164" fontId="1" fillId="6" borderId="0" xfId="0" applyFont="1" applyFill="1" applyAlignment="1">
      <alignment/>
    </xf>
    <xf numFmtId="164" fontId="1" fillId="6" borderId="1" xfId="0" applyFont="1" applyFill="1" applyBorder="1" applyAlignment="1">
      <alignment/>
    </xf>
    <xf numFmtId="164" fontId="1" fillId="7" borderId="0" xfId="0" applyFont="1" applyFill="1" applyAlignment="1">
      <alignment/>
    </xf>
    <xf numFmtId="164" fontId="1" fillId="7" borderId="1" xfId="0" applyFont="1" applyFill="1" applyBorder="1" applyAlignment="1">
      <alignment/>
    </xf>
    <xf numFmtId="164" fontId="0" fillId="8" borderId="0" xfId="0" applyFill="1" applyAlignment="1">
      <alignment/>
    </xf>
    <xf numFmtId="164" fontId="0" fillId="0" borderId="0" xfId="0" applyFill="1" applyAlignment="1">
      <alignment/>
    </xf>
    <xf numFmtId="164" fontId="0" fillId="9" borderId="0" xfId="0" applyNumberFormat="1" applyFill="1" applyAlignment="1">
      <alignment/>
    </xf>
    <xf numFmtId="164" fontId="0" fillId="9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1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AC1CC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DDDDDD"/>
      <rgbColor rgb="00FFFF99"/>
      <rgbColor rgb="0099CCFF"/>
      <rgbColor rgb="00FF99CC"/>
      <rgbColor rgb="00CC99FF"/>
      <rgbColor rgb="00FFCCFF"/>
      <rgbColor rgb="003366FF"/>
      <rgbColor rgb="0033CCCC"/>
      <rgbColor rgb="00BBE3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9"/>
  <sheetViews>
    <sheetView tabSelected="1" workbookViewId="0" topLeftCell="A1">
      <pane xSplit="3" ySplit="2" topLeftCell="T3" activePane="bottomRight" state="frozen"/>
      <selection pane="topLeft" activeCell="A1" sqref="A1"/>
      <selection pane="topRight" activeCell="T1" sqref="T1"/>
      <selection pane="bottomLeft" activeCell="A3" sqref="A3"/>
      <selection pane="bottomRight" activeCell="AC1" sqref="AC1"/>
    </sheetView>
  </sheetViews>
  <sheetFormatPr defaultColWidth="11.421875" defaultRowHeight="12.75"/>
  <cols>
    <col min="1" max="1" width="4.421875" style="0" customWidth="1"/>
    <col min="2" max="2" width="9.421875" style="0" customWidth="1"/>
    <col min="3" max="3" width="23.421875" style="0" customWidth="1"/>
    <col min="4" max="4" width="10.57421875" style="0" customWidth="1"/>
    <col min="5" max="5" width="9.8515625" style="0" customWidth="1"/>
    <col min="6" max="6" width="7.57421875" style="0" customWidth="1"/>
    <col min="7" max="7" width="11.00390625" style="0" customWidth="1"/>
    <col min="8" max="8" width="6.7109375" style="1" customWidth="1"/>
    <col min="9" max="9" width="10.57421875" style="0" customWidth="1"/>
    <col min="10" max="10" width="10.421875" style="0" customWidth="1"/>
    <col min="11" max="11" width="7.57421875" style="0" customWidth="1"/>
    <col min="12" max="12" width="10.57421875" style="0" customWidth="1"/>
    <col min="13" max="13" width="7.28125" style="1" customWidth="1"/>
    <col min="14" max="14" width="10.57421875" style="0" customWidth="1"/>
    <col min="15" max="15" width="10.00390625" style="0" customWidth="1"/>
    <col min="16" max="16" width="7.57421875" style="0" customWidth="1"/>
    <col min="17" max="17" width="10.7109375" style="0" customWidth="1"/>
    <col min="18" max="18" width="7.140625" style="0" customWidth="1"/>
    <col min="19" max="19" width="10.8515625" style="0" customWidth="1"/>
    <col min="20" max="20" width="9.7109375" style="0" customWidth="1"/>
    <col min="21" max="21" width="7.421875" style="0" customWidth="1"/>
    <col min="22" max="22" width="11.140625" style="0" customWidth="1"/>
    <col min="23" max="23" width="7.57421875" style="1" customWidth="1"/>
    <col min="24" max="24" width="10.57421875" style="0" customWidth="1"/>
    <col min="25" max="25" width="10.28125" style="0" customWidth="1"/>
    <col min="26" max="26" width="7.57421875" style="0" customWidth="1"/>
    <col min="27" max="27" width="10.8515625" style="0" customWidth="1"/>
    <col min="28" max="28" width="7.421875" style="1" customWidth="1"/>
    <col min="29" max="29" width="10.8515625" style="0" customWidth="1"/>
    <col min="30" max="30" width="10.421875" style="0" customWidth="1"/>
    <col min="31" max="31" width="8.28125" style="0" customWidth="1"/>
    <col min="32" max="32" width="11.57421875" style="0" customWidth="1"/>
    <col min="33" max="33" width="7.28125" style="1" customWidth="1"/>
    <col min="34" max="16384" width="11.57421875" style="0" customWidth="1"/>
  </cols>
  <sheetData>
    <row r="1" spans="4:33" ht="14.25">
      <c r="D1" s="2" t="s">
        <v>0</v>
      </c>
      <c r="E1" s="2"/>
      <c r="F1" s="2"/>
      <c r="G1" s="2"/>
      <c r="H1" s="2"/>
      <c r="I1" s="3" t="s">
        <v>1</v>
      </c>
      <c r="J1" s="3"/>
      <c r="K1" s="3"/>
      <c r="L1" s="3"/>
      <c r="M1" s="3"/>
      <c r="N1" s="4" t="s">
        <v>2</v>
      </c>
      <c r="O1" s="4"/>
      <c r="P1" s="4"/>
      <c r="Q1" s="4"/>
      <c r="R1" s="4"/>
      <c r="S1" s="5" t="s">
        <v>3</v>
      </c>
      <c r="T1" s="5"/>
      <c r="U1" s="5"/>
      <c r="V1" s="5"/>
      <c r="W1" s="5"/>
      <c r="X1" s="6" t="s">
        <v>4</v>
      </c>
      <c r="Y1" s="6"/>
      <c r="Z1" s="6"/>
      <c r="AA1" s="6"/>
      <c r="AB1" s="6"/>
      <c r="AC1" s="7" t="s">
        <v>5</v>
      </c>
      <c r="AD1" s="7"/>
      <c r="AE1" s="7"/>
      <c r="AF1" s="7"/>
      <c r="AG1" s="7"/>
    </row>
    <row r="2" spans="1:33" ht="14.25">
      <c r="A2" s="8" t="s">
        <v>6</v>
      </c>
      <c r="B2" s="8" t="s">
        <v>7</v>
      </c>
      <c r="C2" s="8" t="s">
        <v>8</v>
      </c>
      <c r="D2" s="9" t="s">
        <v>9</v>
      </c>
      <c r="E2" s="9" t="s">
        <v>10</v>
      </c>
      <c r="F2" s="9" t="s">
        <v>11</v>
      </c>
      <c r="G2" s="9" t="s">
        <v>12</v>
      </c>
      <c r="H2" s="10" t="s">
        <v>13</v>
      </c>
      <c r="I2" s="11" t="s">
        <v>9</v>
      </c>
      <c r="J2" s="11" t="s">
        <v>10</v>
      </c>
      <c r="K2" s="11" t="s">
        <v>11</v>
      </c>
      <c r="L2" s="11" t="s">
        <v>12</v>
      </c>
      <c r="M2" s="12" t="s">
        <v>13</v>
      </c>
      <c r="N2" s="13" t="s">
        <v>9</v>
      </c>
      <c r="O2" s="13" t="s">
        <v>10</v>
      </c>
      <c r="P2" s="13" t="s">
        <v>11</v>
      </c>
      <c r="Q2" s="13" t="s">
        <v>12</v>
      </c>
      <c r="R2" s="14" t="s">
        <v>13</v>
      </c>
      <c r="S2" s="15" t="s">
        <v>9</v>
      </c>
      <c r="T2" s="15" t="s">
        <v>10</v>
      </c>
      <c r="U2" s="15" t="s">
        <v>11</v>
      </c>
      <c r="V2" s="15" t="s">
        <v>12</v>
      </c>
      <c r="W2" s="16" t="s">
        <v>13</v>
      </c>
      <c r="X2" s="17" t="s">
        <v>9</v>
      </c>
      <c r="Y2" s="17" t="s">
        <v>10</v>
      </c>
      <c r="Z2" s="17" t="s">
        <v>11</v>
      </c>
      <c r="AA2" s="17" t="s">
        <v>12</v>
      </c>
      <c r="AB2" s="18" t="s">
        <v>13</v>
      </c>
      <c r="AC2" s="19" t="s">
        <v>9</v>
      </c>
      <c r="AD2" s="19" t="s">
        <v>10</v>
      </c>
      <c r="AE2" s="19" t="s">
        <v>11</v>
      </c>
      <c r="AF2" s="19" t="s">
        <v>12</v>
      </c>
      <c r="AG2" s="20" t="s">
        <v>13</v>
      </c>
    </row>
    <row r="3" spans="1:24" ht="14.25">
      <c r="A3">
        <v>1</v>
      </c>
      <c r="B3" t="s">
        <v>14</v>
      </c>
      <c r="C3" t="s">
        <v>15</v>
      </c>
      <c r="R3" s="1"/>
      <c r="X3" s="21">
        <v>6.67</v>
      </c>
    </row>
    <row r="4" spans="1:23" ht="12.75">
      <c r="A4">
        <v>2</v>
      </c>
      <c r="B4" t="s">
        <v>16</v>
      </c>
      <c r="C4" t="s">
        <v>17</v>
      </c>
      <c r="R4" s="1"/>
      <c r="S4">
        <v>28.33</v>
      </c>
      <c r="T4" s="22">
        <f>MROUND(5/2*12.5,0.5)</f>
        <v>31.5</v>
      </c>
      <c r="U4">
        <f>SUM(S4:T4)</f>
        <v>59.83</v>
      </c>
      <c r="V4">
        <f>ROUND(U4*100/97.5,0)</f>
        <v>61</v>
      </c>
      <c r="W4" s="1">
        <v>7</v>
      </c>
    </row>
    <row r="5" spans="1:18" ht="12.75">
      <c r="A5">
        <v>3</v>
      </c>
      <c r="B5" t="s">
        <v>18</v>
      </c>
      <c r="C5" t="s">
        <v>19</v>
      </c>
      <c r="R5" s="1"/>
    </row>
    <row r="6" spans="1:18" ht="14.25">
      <c r="A6">
        <v>4</v>
      </c>
      <c r="B6" t="s">
        <v>20</v>
      </c>
      <c r="C6" t="s">
        <v>21</v>
      </c>
      <c r="D6">
        <v>33.33</v>
      </c>
      <c r="E6">
        <f>MROUND(5/2*8.5,0.5)</f>
        <v>21.5</v>
      </c>
      <c r="F6">
        <f>SUM(D6:E6)</f>
        <v>54.83</v>
      </c>
      <c r="G6">
        <f>ROUND(F6*100/97.5,0)</f>
        <v>56</v>
      </c>
      <c r="H6" s="1">
        <v>6</v>
      </c>
      <c r="R6" s="1"/>
    </row>
    <row r="7" spans="1:18" ht="12.75">
      <c r="A7">
        <v>5</v>
      </c>
      <c r="B7" t="s">
        <v>22</v>
      </c>
      <c r="C7" t="s">
        <v>23</v>
      </c>
      <c r="D7">
        <v>39.17</v>
      </c>
      <c r="I7">
        <v>39.17</v>
      </c>
      <c r="J7">
        <f>MROUND(5/2*12.5,0.5)</f>
        <v>31.5</v>
      </c>
      <c r="K7">
        <f>SUM(I7:J7)</f>
        <v>70.67</v>
      </c>
      <c r="L7">
        <f>ROUND(K7*100/97.5,0)</f>
        <v>72</v>
      </c>
      <c r="M7" s="1">
        <v>8</v>
      </c>
      <c r="N7" s="22"/>
      <c r="O7" s="22"/>
      <c r="R7" s="1"/>
    </row>
    <row r="8" spans="1:18" ht="12.75">
      <c r="A8">
        <v>6</v>
      </c>
      <c r="B8" t="s">
        <v>24</v>
      </c>
      <c r="C8" t="s">
        <v>25</v>
      </c>
      <c r="D8">
        <v>43.33</v>
      </c>
      <c r="E8">
        <f>MROUND(5/2*16.5,0.5)</f>
        <v>41.5</v>
      </c>
      <c r="F8">
        <f>SUM(D8:E8)</f>
        <v>84.83</v>
      </c>
      <c r="G8">
        <f>ROUND(F8*100/97.5,0)</f>
        <v>87</v>
      </c>
      <c r="H8" s="1">
        <v>9</v>
      </c>
      <c r="N8" s="22"/>
      <c r="O8" s="22"/>
      <c r="R8" s="1"/>
    </row>
    <row r="9" spans="1:18" ht="12.75">
      <c r="A9">
        <v>7</v>
      </c>
      <c r="B9" t="s">
        <v>26</v>
      </c>
      <c r="C9" t="s">
        <v>27</v>
      </c>
      <c r="I9">
        <v>23.33</v>
      </c>
      <c r="J9" s="23">
        <f>MROUND(5/2*3,0.5)</f>
        <v>7.5</v>
      </c>
      <c r="M9" s="1">
        <v>5</v>
      </c>
      <c r="N9" s="22">
        <v>23.33</v>
      </c>
      <c r="O9" s="22">
        <f>MROUND(5/2*10.5,0.5)</f>
        <v>26.5</v>
      </c>
      <c r="P9">
        <f>SUM(N9:O9)</f>
        <v>49.83</v>
      </c>
      <c r="Q9">
        <f>ROUND(P9*100/97.5,0)</f>
        <v>51</v>
      </c>
      <c r="R9" s="1">
        <v>6</v>
      </c>
    </row>
    <row r="10" spans="1:18" ht="12.75">
      <c r="A10">
        <v>8</v>
      </c>
      <c r="B10" t="s">
        <v>28</v>
      </c>
      <c r="C10" t="s">
        <v>29</v>
      </c>
      <c r="D10">
        <v>32.5</v>
      </c>
      <c r="I10">
        <v>32.5</v>
      </c>
      <c r="J10">
        <f>MROUND(5/2*9,0.5)</f>
        <v>22.5</v>
      </c>
      <c r="K10">
        <f aca="true" t="shared" si="0" ref="K10:K11">SUM(I10:J10)</f>
        <v>55</v>
      </c>
      <c r="L10">
        <f aca="true" t="shared" si="1" ref="L10:L11">ROUND(K10*100/97.5,0)</f>
        <v>56</v>
      </c>
      <c r="M10" s="1">
        <v>6</v>
      </c>
      <c r="N10" s="22"/>
      <c r="O10" s="22"/>
      <c r="R10" s="1"/>
    </row>
    <row r="11" spans="1:18" ht="12.75">
      <c r="A11">
        <v>9</v>
      </c>
      <c r="B11" t="s">
        <v>30</v>
      </c>
      <c r="C11" t="s">
        <v>31</v>
      </c>
      <c r="D11">
        <v>36.67</v>
      </c>
      <c r="I11">
        <v>36.67</v>
      </c>
      <c r="J11">
        <f>MROUND(5/2*11,0.5)</f>
        <v>27.5</v>
      </c>
      <c r="K11">
        <f t="shared" si="0"/>
        <v>64.17</v>
      </c>
      <c r="L11">
        <f t="shared" si="1"/>
        <v>66</v>
      </c>
      <c r="M11" s="1">
        <v>7</v>
      </c>
      <c r="N11" s="22"/>
      <c r="O11" s="22"/>
      <c r="R11" s="1"/>
    </row>
    <row r="12" spans="1:18" ht="12.75">
      <c r="A12">
        <v>10</v>
      </c>
      <c r="B12" t="s">
        <v>32</v>
      </c>
      <c r="C12" t="s">
        <v>33</v>
      </c>
      <c r="N12" s="22"/>
      <c r="O12" s="22"/>
      <c r="R12" s="1"/>
    </row>
    <row r="13" spans="1:20" ht="12.75">
      <c r="A13">
        <v>11</v>
      </c>
      <c r="B13" t="s">
        <v>34</v>
      </c>
      <c r="C13" t="s">
        <v>35</v>
      </c>
      <c r="N13" s="22"/>
      <c r="O13" s="24">
        <f>MROUND(5/2*3.5,0.5)</f>
        <v>9</v>
      </c>
      <c r="R13" s="1"/>
      <c r="T13" s="21">
        <f>MROUND(5/2*3.5,0.5)</f>
        <v>9</v>
      </c>
    </row>
    <row r="14" spans="1:33" ht="14.25">
      <c r="A14">
        <v>12</v>
      </c>
      <c r="B14" t="s">
        <v>36</v>
      </c>
      <c r="C14" t="s">
        <v>37</v>
      </c>
      <c r="I14">
        <v>28.33</v>
      </c>
      <c r="N14" s="22"/>
      <c r="O14" s="22"/>
      <c r="R14" s="1"/>
      <c r="Y14" s="21">
        <f>MROUND(5/2*3.5,0.5)</f>
        <v>9</v>
      </c>
      <c r="AC14">
        <v>28.33</v>
      </c>
      <c r="AD14" s="22">
        <f>MROUND(5/2*15,0.5)</f>
        <v>37.5</v>
      </c>
      <c r="AE14">
        <f>SUM(AC14:AD14)</f>
        <v>65.83</v>
      </c>
      <c r="AF14">
        <f>ROUND(AE14*100/97.5,0)</f>
        <v>68</v>
      </c>
      <c r="AG14" s="1">
        <v>7</v>
      </c>
    </row>
    <row r="15" spans="1:18" ht="14.25">
      <c r="A15">
        <v>13</v>
      </c>
      <c r="B15" t="s">
        <v>38</v>
      </c>
      <c r="C15" t="s">
        <v>39</v>
      </c>
      <c r="D15" s="23">
        <v>0</v>
      </c>
      <c r="E15">
        <f>MROUND(5/2*7.5,0.5)</f>
        <v>19</v>
      </c>
      <c r="I15">
        <v>31.67</v>
      </c>
      <c r="J15">
        <v>19</v>
      </c>
      <c r="K15">
        <f>SUM(I15:J15)</f>
        <v>50.67</v>
      </c>
      <c r="L15">
        <f>ROUND(K15*100/97.5,0)</f>
        <v>52</v>
      </c>
      <c r="M15" s="1">
        <v>6</v>
      </c>
      <c r="N15" s="22"/>
      <c r="O15" s="22"/>
      <c r="R15" s="1"/>
    </row>
    <row r="16" spans="1:28" ht="14.25">
      <c r="A16">
        <v>14</v>
      </c>
      <c r="B16" t="s">
        <v>40</v>
      </c>
      <c r="C16" t="s">
        <v>41</v>
      </c>
      <c r="N16" s="22">
        <v>31.67</v>
      </c>
      <c r="O16" s="22"/>
      <c r="R16" s="1"/>
      <c r="X16" s="22">
        <v>31.67</v>
      </c>
      <c r="Y16" s="22">
        <f>MROUND(5/2*8,0.5)</f>
        <v>20</v>
      </c>
      <c r="Z16">
        <f aca="true" t="shared" si="2" ref="Z16:Z17">SUM(X16:Y16)</f>
        <v>51.67</v>
      </c>
      <c r="AA16">
        <f aca="true" t="shared" si="3" ref="AA16:AA17">ROUND(Z16*100/97.5,0)</f>
        <v>53</v>
      </c>
      <c r="AB16" s="1">
        <v>6</v>
      </c>
    </row>
    <row r="17" spans="1:28" ht="14.25">
      <c r="A17">
        <v>15</v>
      </c>
      <c r="B17" t="s">
        <v>42</v>
      </c>
      <c r="C17" t="s">
        <v>43</v>
      </c>
      <c r="N17" s="22"/>
      <c r="O17" s="22"/>
      <c r="R17" s="1"/>
      <c r="X17">
        <v>33.33</v>
      </c>
      <c r="Y17" s="22">
        <f>MROUND(5/2*7.5,0.5)</f>
        <v>19</v>
      </c>
      <c r="Z17">
        <f t="shared" si="2"/>
        <v>52.33</v>
      </c>
      <c r="AA17">
        <f t="shared" si="3"/>
        <v>54</v>
      </c>
      <c r="AB17" s="1">
        <v>6</v>
      </c>
    </row>
    <row r="18" spans="1:33" ht="14.25">
      <c r="A18">
        <v>16</v>
      </c>
      <c r="B18" t="s">
        <v>44</v>
      </c>
      <c r="C18" t="s">
        <v>45</v>
      </c>
      <c r="N18" s="22"/>
      <c r="O18" s="22"/>
      <c r="R18" s="1"/>
      <c r="AC18">
        <v>23.33</v>
      </c>
      <c r="AD18" s="22">
        <f>MROUND(5/2*8.5,0.5)</f>
        <v>21.5</v>
      </c>
      <c r="AE18">
        <f>SUM(AC18:AD18)</f>
        <v>44.83</v>
      </c>
      <c r="AF18">
        <f>ROUND(AE18*100/97.5,0)</f>
        <v>46</v>
      </c>
      <c r="AG18" s="1">
        <v>5</v>
      </c>
    </row>
    <row r="19" spans="1:18" ht="14.25">
      <c r="A19">
        <v>17</v>
      </c>
      <c r="B19" t="s">
        <v>46</v>
      </c>
      <c r="C19" t="s">
        <v>47</v>
      </c>
      <c r="N19" s="22"/>
      <c r="O19" s="22"/>
      <c r="R19" s="1"/>
    </row>
    <row r="20" spans="1:18" ht="14.25">
      <c r="A20">
        <v>18</v>
      </c>
      <c r="B20" t="s">
        <v>48</v>
      </c>
      <c r="C20" t="s">
        <v>49</v>
      </c>
      <c r="D20">
        <v>28.33</v>
      </c>
      <c r="I20">
        <v>28.33</v>
      </c>
      <c r="J20">
        <f>MROUND(5/2*10.5,0.5)</f>
        <v>26.5</v>
      </c>
      <c r="K20">
        <f>SUM(I20:J20)</f>
        <v>54.83</v>
      </c>
      <c r="L20">
        <f>ROUND(K20*100/97.5,0)</f>
        <v>56</v>
      </c>
      <c r="M20" s="1">
        <v>6</v>
      </c>
      <c r="N20" s="22"/>
      <c r="O20" s="22"/>
      <c r="R20" s="1"/>
    </row>
    <row r="21" spans="1:33" ht="14.25">
      <c r="A21">
        <v>19</v>
      </c>
      <c r="B21" t="s">
        <v>50</v>
      </c>
      <c r="C21" t="s">
        <v>51</v>
      </c>
      <c r="N21" s="22"/>
      <c r="O21" s="22"/>
      <c r="R21" s="1"/>
      <c r="AC21">
        <v>26.67</v>
      </c>
      <c r="AG21" s="1">
        <v>5</v>
      </c>
    </row>
    <row r="22" spans="1:18" ht="14.25">
      <c r="A22">
        <v>20</v>
      </c>
      <c r="B22" t="s">
        <v>52</v>
      </c>
      <c r="C22" t="s">
        <v>53</v>
      </c>
      <c r="N22" s="22"/>
      <c r="O22" s="22"/>
      <c r="R22" s="1"/>
    </row>
    <row r="23" spans="1:18" ht="14.25">
      <c r="A23">
        <v>21</v>
      </c>
      <c r="B23" t="s">
        <v>54</v>
      </c>
      <c r="C23" t="s">
        <v>55</v>
      </c>
      <c r="N23" s="22"/>
      <c r="O23" s="22"/>
      <c r="R23" s="1"/>
    </row>
    <row r="24" spans="1:18" ht="14.25">
      <c r="A24">
        <v>22</v>
      </c>
      <c r="B24" t="s">
        <v>56</v>
      </c>
      <c r="C24" t="s">
        <v>57</v>
      </c>
      <c r="N24" s="22"/>
      <c r="O24" s="22"/>
      <c r="R24" s="1"/>
    </row>
    <row r="25" spans="1:33" ht="14.25">
      <c r="A25">
        <v>23</v>
      </c>
      <c r="B25" t="s">
        <v>58</v>
      </c>
      <c r="C25" t="s">
        <v>59</v>
      </c>
      <c r="N25" s="22"/>
      <c r="O25" s="22"/>
      <c r="R25" s="1"/>
      <c r="AC25">
        <v>23.33</v>
      </c>
      <c r="AD25" s="22">
        <f>MROUND(5/2*8,0.5)</f>
        <v>20</v>
      </c>
      <c r="AE25">
        <f>SUM(AC25:AD25)</f>
        <v>43.33</v>
      </c>
      <c r="AF25">
        <f>ROUND(AE25*100/97.5,0)</f>
        <v>44</v>
      </c>
      <c r="AG25" s="1">
        <v>5</v>
      </c>
    </row>
    <row r="26" spans="1:28" ht="12.75">
      <c r="A26">
        <v>24</v>
      </c>
      <c r="B26" t="s">
        <v>60</v>
      </c>
      <c r="C26" t="s">
        <v>61</v>
      </c>
      <c r="N26" s="22"/>
      <c r="O26" s="22"/>
      <c r="R26" s="1"/>
      <c r="S26">
        <v>30</v>
      </c>
      <c r="X26">
        <v>30</v>
      </c>
      <c r="Y26" s="22">
        <f>MROUND(5/2*16,0.5)</f>
        <v>40</v>
      </c>
      <c r="Z26">
        <f>SUM(X26:Y26)</f>
        <v>70</v>
      </c>
      <c r="AA26">
        <f>ROUND(Z26*100/97.5,0)</f>
        <v>72</v>
      </c>
      <c r="AB26" s="1">
        <v>8</v>
      </c>
    </row>
    <row r="27" spans="1:25" ht="12.75">
      <c r="A27">
        <v>25</v>
      </c>
      <c r="B27" t="s">
        <v>62</v>
      </c>
      <c r="C27" t="s">
        <v>63</v>
      </c>
      <c r="D27" s="23">
        <v>1.67</v>
      </c>
      <c r="I27">
        <v>20.83</v>
      </c>
      <c r="N27" s="22"/>
      <c r="O27" s="22"/>
      <c r="R27" s="1"/>
      <c r="Y27" s="21">
        <f>MROUND(5/2*2.75,0.5)</f>
        <v>7</v>
      </c>
    </row>
    <row r="28" spans="1:18" ht="14.25">
      <c r="A28">
        <v>26</v>
      </c>
      <c r="B28" t="s">
        <v>64</v>
      </c>
      <c r="C28" t="s">
        <v>65</v>
      </c>
      <c r="N28" s="22"/>
      <c r="O28" s="22"/>
      <c r="R28" s="1"/>
    </row>
    <row r="29" spans="1:28" ht="14.25">
      <c r="A29">
        <v>27</v>
      </c>
      <c r="B29" t="s">
        <v>66</v>
      </c>
      <c r="C29" t="s">
        <v>67</v>
      </c>
      <c r="E29">
        <f>MROUND(5/2*7,0.5)</f>
        <v>17.5</v>
      </c>
      <c r="I29" s="23">
        <v>8.33</v>
      </c>
      <c r="N29" s="25">
        <v>21.67</v>
      </c>
      <c r="O29" s="22"/>
      <c r="R29" s="1"/>
      <c r="S29">
        <v>21.67</v>
      </c>
      <c r="T29" s="21">
        <f>MROUND(5/2*6.5,0.5)</f>
        <v>16.5</v>
      </c>
      <c r="X29">
        <v>21.67</v>
      </c>
      <c r="Y29" s="22">
        <f>MROUND(5/2*11.25,0.5)</f>
        <v>28</v>
      </c>
      <c r="Z29">
        <f aca="true" t="shared" si="4" ref="Z29:Z30">SUM(X29:Y29)</f>
        <v>49.67</v>
      </c>
      <c r="AA29">
        <f aca="true" t="shared" si="5" ref="AA29:AA30">ROUND(Z29*100/97.5,0)</f>
        <v>51</v>
      </c>
      <c r="AB29" s="1">
        <v>6</v>
      </c>
    </row>
    <row r="30" spans="1:28" ht="14.25">
      <c r="A30">
        <v>28</v>
      </c>
      <c r="B30" t="s">
        <v>68</v>
      </c>
      <c r="C30" t="s">
        <v>69</v>
      </c>
      <c r="I30">
        <v>40.83</v>
      </c>
      <c r="N30" s="22"/>
      <c r="O30" s="22"/>
      <c r="R30" s="1"/>
      <c r="X30">
        <v>40.83</v>
      </c>
      <c r="Y30" s="22">
        <f>MROUND(5/2*9.5,0.5)</f>
        <v>24</v>
      </c>
      <c r="Z30">
        <f t="shared" si="4"/>
        <v>64.83</v>
      </c>
      <c r="AA30">
        <f t="shared" si="5"/>
        <v>66</v>
      </c>
      <c r="AB30" s="1">
        <v>7</v>
      </c>
    </row>
    <row r="31" spans="1:18" ht="14.25">
      <c r="A31">
        <v>29</v>
      </c>
      <c r="B31" t="s">
        <v>70</v>
      </c>
      <c r="C31" t="s">
        <v>71</v>
      </c>
      <c r="N31" s="22"/>
      <c r="O31" s="22"/>
      <c r="R31" s="1"/>
    </row>
    <row r="32" spans="1:18" ht="14.25">
      <c r="A32">
        <v>30</v>
      </c>
      <c r="B32" t="s">
        <v>72</v>
      </c>
      <c r="C32" t="s">
        <v>73</v>
      </c>
      <c r="N32" s="22"/>
      <c r="O32" s="22"/>
      <c r="R32" s="1"/>
    </row>
    <row r="33" spans="1:18" ht="12.75">
      <c r="A33">
        <v>31</v>
      </c>
      <c r="B33" t="s">
        <v>74</v>
      </c>
      <c r="C33" t="s">
        <v>75</v>
      </c>
      <c r="N33" s="22"/>
      <c r="O33" s="22"/>
      <c r="R33" s="1"/>
    </row>
    <row r="34" spans="1:18" ht="12.75">
      <c r="A34">
        <v>32</v>
      </c>
      <c r="B34" t="s">
        <v>76</v>
      </c>
      <c r="C34" t="s">
        <v>77</v>
      </c>
      <c r="N34" s="22">
        <v>33.33</v>
      </c>
      <c r="O34" s="22">
        <f>MROUND(5/2*12.5,0.5)</f>
        <v>31.5</v>
      </c>
      <c r="P34">
        <f>SUM(N34:O34)</f>
        <v>64.83</v>
      </c>
      <c r="Q34">
        <f>ROUND(P34*100/97.5,0)</f>
        <v>66</v>
      </c>
      <c r="R34" s="1">
        <v>7</v>
      </c>
    </row>
    <row r="35" spans="1:25" ht="12.75">
      <c r="A35">
        <v>33</v>
      </c>
      <c r="B35" t="s">
        <v>78</v>
      </c>
      <c r="C35" t="s">
        <v>79</v>
      </c>
      <c r="N35" s="22"/>
      <c r="O35" s="22"/>
      <c r="R35" s="1"/>
      <c r="X35" s="21">
        <v>0</v>
      </c>
      <c r="Y35" s="21">
        <f>MROUND(5/2*3,0.5)</f>
        <v>7.5</v>
      </c>
    </row>
    <row r="36" spans="1:18" ht="14.25">
      <c r="A36">
        <v>34</v>
      </c>
      <c r="B36" t="s">
        <v>80</v>
      </c>
      <c r="C36" t="s">
        <v>81</v>
      </c>
      <c r="D36" s="23">
        <v>5</v>
      </c>
      <c r="E36">
        <f>MROUND(5/2*8,0.5)</f>
        <v>20</v>
      </c>
      <c r="I36">
        <v>38.33</v>
      </c>
      <c r="J36">
        <v>20</v>
      </c>
      <c r="K36">
        <f>SUM(I36:J36)</f>
        <v>58.33</v>
      </c>
      <c r="L36">
        <f>ROUND(K36*100/97.5,0)</f>
        <v>60</v>
      </c>
      <c r="M36" s="1">
        <v>6</v>
      </c>
      <c r="N36" s="22"/>
      <c r="O36" s="22"/>
      <c r="R36" s="1"/>
    </row>
    <row r="37" spans="1:18" ht="14.25">
      <c r="A37">
        <v>35</v>
      </c>
      <c r="B37" t="s">
        <v>82</v>
      </c>
      <c r="C37" t="s">
        <v>83</v>
      </c>
      <c r="N37" s="22"/>
      <c r="O37" s="22"/>
      <c r="R37" s="1"/>
    </row>
    <row r="38" spans="1:18" ht="12.75">
      <c r="A38">
        <v>36</v>
      </c>
      <c r="B38" t="s">
        <v>84</v>
      </c>
      <c r="C38" t="s">
        <v>85</v>
      </c>
      <c r="N38" s="22"/>
      <c r="O38" s="22"/>
      <c r="R38" s="1"/>
    </row>
    <row r="39" spans="1:18" ht="12.75">
      <c r="A39">
        <v>37</v>
      </c>
      <c r="B39" t="s">
        <v>86</v>
      </c>
      <c r="C39" t="s">
        <v>87</v>
      </c>
      <c r="N39" s="22"/>
      <c r="O39" s="22"/>
      <c r="R39" s="1"/>
    </row>
    <row r="40" spans="1:18" ht="14.25">
      <c r="A40">
        <v>38</v>
      </c>
      <c r="B40" t="s">
        <v>88</v>
      </c>
      <c r="C40" t="s">
        <v>89</v>
      </c>
      <c r="N40" s="22">
        <v>33.33</v>
      </c>
      <c r="O40" s="22">
        <f>MROUND(5/2*6.75,0.5)</f>
        <v>17</v>
      </c>
      <c r="P40">
        <f aca="true" t="shared" si="6" ref="P40:P41">SUM(N40:O40)</f>
        <v>50.33</v>
      </c>
      <c r="Q40">
        <f aca="true" t="shared" si="7" ref="Q40:Q41">ROUND(P40*100/97.5,0)</f>
        <v>52</v>
      </c>
      <c r="R40" s="1">
        <v>6</v>
      </c>
    </row>
    <row r="41" spans="1:28" ht="14.25">
      <c r="A41">
        <v>39</v>
      </c>
      <c r="B41" t="s">
        <v>90</v>
      </c>
      <c r="C41" t="s">
        <v>91</v>
      </c>
      <c r="I41">
        <v>18.33</v>
      </c>
      <c r="N41">
        <v>18.33</v>
      </c>
      <c r="O41" s="22">
        <f>MROUND(5/2*7.75,0.5)</f>
        <v>19.5</v>
      </c>
      <c r="P41">
        <f t="shared" si="6"/>
        <v>37.83</v>
      </c>
      <c r="Q41">
        <f t="shared" si="7"/>
        <v>39</v>
      </c>
      <c r="R41" s="1">
        <v>5</v>
      </c>
      <c r="S41">
        <v>16.67</v>
      </c>
      <c r="X41">
        <v>30</v>
      </c>
      <c r="Y41">
        <v>19.5</v>
      </c>
      <c r="Z41">
        <f>SUM(X41:Y41)</f>
        <v>49.5</v>
      </c>
      <c r="AA41">
        <f>ROUND(Z41*100/97.5,0)</f>
        <v>51</v>
      </c>
      <c r="AB41" s="1">
        <v>6</v>
      </c>
    </row>
    <row r="42" spans="1:18" ht="14.25">
      <c r="A42">
        <v>40</v>
      </c>
      <c r="B42" t="s">
        <v>92</v>
      </c>
      <c r="C42" t="s">
        <v>93</v>
      </c>
      <c r="N42" s="22"/>
      <c r="O42" s="22"/>
      <c r="R42" s="1"/>
    </row>
    <row r="43" spans="1:18" ht="14.25">
      <c r="A43">
        <v>41</v>
      </c>
      <c r="B43" t="s">
        <v>94</v>
      </c>
      <c r="C43" t="s">
        <v>95</v>
      </c>
      <c r="N43" s="22"/>
      <c r="O43" s="22"/>
      <c r="R43" s="1"/>
    </row>
    <row r="44" spans="1:28" ht="14.25">
      <c r="A44">
        <v>42</v>
      </c>
      <c r="B44" t="s">
        <v>96</v>
      </c>
      <c r="C44" t="s">
        <v>97</v>
      </c>
      <c r="N44" s="22">
        <v>30</v>
      </c>
      <c r="O44" s="22"/>
      <c r="R44" s="1"/>
      <c r="X44">
        <v>30</v>
      </c>
      <c r="Y44" s="22">
        <f>MROUND(5/2*17.5,0.5)</f>
        <v>44</v>
      </c>
      <c r="Z44">
        <f aca="true" t="shared" si="8" ref="Z44:Z45">SUM(X44:Y44)</f>
        <v>74</v>
      </c>
      <c r="AA44">
        <f aca="true" t="shared" si="9" ref="AA44:AA45">ROUND(Z44*100/97.5,0)</f>
        <v>76</v>
      </c>
      <c r="AB44" s="1">
        <v>8</v>
      </c>
    </row>
    <row r="45" spans="1:28" ht="14.25">
      <c r="A45">
        <v>43</v>
      </c>
      <c r="B45" t="s">
        <v>98</v>
      </c>
      <c r="C45" t="s">
        <v>99</v>
      </c>
      <c r="N45" s="22"/>
      <c r="O45" s="22"/>
      <c r="R45" s="1"/>
      <c r="S45" s="21">
        <v>8.33</v>
      </c>
      <c r="X45">
        <v>35</v>
      </c>
      <c r="Y45" s="22">
        <f>MROUND(5/2*10.25,0.5)</f>
        <v>25.5</v>
      </c>
      <c r="Z45">
        <f t="shared" si="8"/>
        <v>60.5</v>
      </c>
      <c r="AA45">
        <f t="shared" si="9"/>
        <v>62</v>
      </c>
      <c r="AB45" s="1">
        <v>7</v>
      </c>
    </row>
    <row r="46" spans="1:18" ht="12.75">
      <c r="A46">
        <v>44</v>
      </c>
      <c r="B46" t="s">
        <v>100</v>
      </c>
      <c r="C46" t="s">
        <v>101</v>
      </c>
      <c r="N46" s="22"/>
      <c r="O46" s="22"/>
      <c r="R46" s="1"/>
    </row>
    <row r="47" spans="1:24" ht="12.75">
      <c r="A47">
        <v>45</v>
      </c>
      <c r="B47" t="s">
        <v>102</v>
      </c>
      <c r="C47" t="s">
        <v>103</v>
      </c>
      <c r="N47" s="22"/>
      <c r="O47" s="22"/>
      <c r="R47" s="1"/>
      <c r="S47" s="21">
        <v>0</v>
      </c>
      <c r="X47" s="21">
        <v>0</v>
      </c>
    </row>
    <row r="48" spans="1:18" ht="14.25">
      <c r="A48">
        <v>46</v>
      </c>
      <c r="B48" t="s">
        <v>104</v>
      </c>
      <c r="C48" t="s">
        <v>105</v>
      </c>
      <c r="N48" s="22"/>
      <c r="O48" s="22"/>
      <c r="R48" s="1"/>
    </row>
    <row r="49" spans="1:28" ht="14.25">
      <c r="A49">
        <v>47</v>
      </c>
      <c r="B49" t="s">
        <v>106</v>
      </c>
      <c r="C49" t="s">
        <v>107</v>
      </c>
      <c r="N49" s="22">
        <v>30</v>
      </c>
      <c r="O49" s="22"/>
      <c r="R49" s="1"/>
      <c r="S49">
        <v>30</v>
      </c>
      <c r="T49" s="21">
        <f>MROUND(5/2*2.5,0.5)</f>
        <v>6.5</v>
      </c>
      <c r="X49">
        <v>30</v>
      </c>
      <c r="Y49" s="22">
        <f>MROUND(5/2*7.75,0.5)</f>
        <v>19.5</v>
      </c>
      <c r="Z49">
        <f>SUM(X49:Y49)</f>
        <v>49.5</v>
      </c>
      <c r="AA49">
        <f>ROUND(Z49*100/97.5,0)</f>
        <v>51</v>
      </c>
      <c r="AB49" s="1">
        <v>6</v>
      </c>
    </row>
    <row r="50" spans="1:19" ht="12.75">
      <c r="A50">
        <v>48</v>
      </c>
      <c r="B50" t="s">
        <v>108</v>
      </c>
      <c r="C50" t="s">
        <v>109</v>
      </c>
      <c r="N50" s="22"/>
      <c r="O50" s="22"/>
      <c r="R50" s="1"/>
      <c r="S50" s="21">
        <v>0</v>
      </c>
    </row>
    <row r="51" spans="1:18" ht="12.75">
      <c r="A51">
        <v>49</v>
      </c>
      <c r="B51" t="s">
        <v>110</v>
      </c>
      <c r="C51" t="s">
        <v>111</v>
      </c>
      <c r="N51" s="22"/>
      <c r="O51" s="22"/>
      <c r="R51" s="1"/>
    </row>
    <row r="52" spans="1:18" ht="14.25">
      <c r="A52">
        <v>50</v>
      </c>
      <c r="B52" t="s">
        <v>112</v>
      </c>
      <c r="C52" t="s">
        <v>113</v>
      </c>
      <c r="N52" s="22"/>
      <c r="O52" s="22"/>
      <c r="R52" s="1"/>
    </row>
    <row r="53" spans="1:33" ht="12.75">
      <c r="A53">
        <v>51</v>
      </c>
      <c r="B53" t="s">
        <v>114</v>
      </c>
      <c r="C53" t="s">
        <v>115</v>
      </c>
      <c r="D53" s="23">
        <v>0</v>
      </c>
      <c r="I53" s="23">
        <v>15</v>
      </c>
      <c r="N53" s="25">
        <v>20</v>
      </c>
      <c r="O53" s="22">
        <f>MROUND(5/2*6.75,0.5)</f>
        <v>17</v>
      </c>
      <c r="P53">
        <f>SUM(N53:O53)</f>
        <v>37</v>
      </c>
      <c r="Q53">
        <f>ROUND(P53*100/97.5,0)</f>
        <v>38</v>
      </c>
      <c r="R53" s="1">
        <v>5</v>
      </c>
      <c r="X53">
        <v>20</v>
      </c>
      <c r="Y53" s="22">
        <f>MROUND(5/2*8.5,0.5)</f>
        <v>21.5</v>
      </c>
      <c r="Z53">
        <f>SUM(X53:Y53)</f>
        <v>41.5</v>
      </c>
      <c r="AA53">
        <f>ROUND(Z53*100/97.5,0)</f>
        <v>43</v>
      </c>
      <c r="AB53" s="1">
        <v>5</v>
      </c>
      <c r="AC53">
        <v>21.5</v>
      </c>
      <c r="AD53" s="22">
        <f>MROUND(5/2*7.5,0.5)</f>
        <v>19</v>
      </c>
      <c r="AE53">
        <f>SUM(AC53:AD53)</f>
        <v>40.5</v>
      </c>
      <c r="AF53">
        <f>ROUND(AE53*100/97.5,0)</f>
        <v>42</v>
      </c>
      <c r="AG53" s="1">
        <v>5</v>
      </c>
    </row>
    <row r="54" spans="1:18" ht="12.75">
      <c r="A54">
        <v>52</v>
      </c>
      <c r="B54" t="s">
        <v>116</v>
      </c>
      <c r="C54" t="s">
        <v>117</v>
      </c>
      <c r="N54" s="22"/>
      <c r="O54" s="22"/>
      <c r="R54" s="1"/>
    </row>
    <row r="55" spans="1:28" ht="14.25">
      <c r="A55">
        <v>53</v>
      </c>
      <c r="B55" t="s">
        <v>118</v>
      </c>
      <c r="C55" t="s">
        <v>119</v>
      </c>
      <c r="D55" s="23">
        <v>1.67</v>
      </c>
      <c r="E55">
        <f>MROUND(5/2*10.5,0.5)</f>
        <v>26.5</v>
      </c>
      <c r="I55" s="23">
        <v>14.17</v>
      </c>
      <c r="N55" s="23">
        <v>10</v>
      </c>
      <c r="O55" s="22"/>
      <c r="R55" s="1"/>
      <c r="S55" s="21">
        <v>10</v>
      </c>
      <c r="X55">
        <v>23.33</v>
      </c>
      <c r="Y55">
        <v>26.5</v>
      </c>
      <c r="Z55">
        <f aca="true" t="shared" si="10" ref="Z55:Z56">SUM(X55:Y55)</f>
        <v>49.83</v>
      </c>
      <c r="AA55">
        <f aca="true" t="shared" si="11" ref="AA55:AA56">ROUND(Z55*100/97.5,0)</f>
        <v>51</v>
      </c>
      <c r="AB55" s="1">
        <v>6</v>
      </c>
    </row>
    <row r="56" spans="1:28" ht="14.25">
      <c r="A56">
        <v>54</v>
      </c>
      <c r="B56" t="s">
        <v>120</v>
      </c>
      <c r="C56" t="s">
        <v>121</v>
      </c>
      <c r="D56" s="23">
        <v>15</v>
      </c>
      <c r="N56" s="22"/>
      <c r="O56" s="22"/>
      <c r="R56" s="1"/>
      <c r="S56" s="21">
        <v>8.33</v>
      </c>
      <c r="T56" s="22">
        <f>MROUND(5/2*10.5,0.5)</f>
        <v>26.5</v>
      </c>
      <c r="X56">
        <v>32.5</v>
      </c>
      <c r="Y56">
        <v>26.5</v>
      </c>
      <c r="Z56">
        <f t="shared" si="10"/>
        <v>59</v>
      </c>
      <c r="AA56">
        <f t="shared" si="11"/>
        <v>61</v>
      </c>
      <c r="AB56" s="1">
        <v>7</v>
      </c>
    </row>
    <row r="57" spans="1:19" ht="14.25">
      <c r="A57">
        <v>55</v>
      </c>
      <c r="B57" t="s">
        <v>122</v>
      </c>
      <c r="C57" t="s">
        <v>123</v>
      </c>
      <c r="N57" s="22"/>
      <c r="O57" s="22"/>
      <c r="R57" s="1"/>
      <c r="S57">
        <v>25</v>
      </c>
    </row>
    <row r="58" spans="1:18" ht="14.25">
      <c r="A58">
        <v>56</v>
      </c>
      <c r="B58" t="s">
        <v>124</v>
      </c>
      <c r="C58" t="s">
        <v>125</v>
      </c>
      <c r="N58" s="22"/>
      <c r="O58" s="22"/>
      <c r="R58" s="1"/>
    </row>
    <row r="59" spans="1:18" ht="14.25">
      <c r="A59">
        <v>57</v>
      </c>
      <c r="B59" t="s">
        <v>126</v>
      </c>
      <c r="C59" t="s">
        <v>127</v>
      </c>
      <c r="J59" s="23">
        <f>MROUND(5/2*2.5,0.5)</f>
        <v>6.5</v>
      </c>
      <c r="N59" s="22"/>
      <c r="O59" s="25"/>
      <c r="R59" s="1"/>
    </row>
    <row r="60" spans="1:18" ht="12.75">
      <c r="A60">
        <v>58</v>
      </c>
      <c r="B60" t="s">
        <v>128</v>
      </c>
      <c r="C60" t="s">
        <v>129</v>
      </c>
      <c r="N60" s="22"/>
      <c r="O60" s="22"/>
      <c r="R60" s="1"/>
    </row>
    <row r="61" spans="1:18" ht="12.75">
      <c r="A61">
        <v>59</v>
      </c>
      <c r="B61" t="s">
        <v>130</v>
      </c>
      <c r="C61" t="s">
        <v>131</v>
      </c>
      <c r="N61" s="22"/>
      <c r="O61" s="22"/>
      <c r="R61" s="1"/>
    </row>
    <row r="62" spans="1:18" ht="12.75">
      <c r="A62">
        <v>60</v>
      </c>
      <c r="B62" t="s">
        <v>132</v>
      </c>
      <c r="C62" t="s">
        <v>133</v>
      </c>
      <c r="I62">
        <v>48.33</v>
      </c>
      <c r="J62">
        <f>MROUND(5/2*16,0.5)</f>
        <v>40</v>
      </c>
      <c r="K62">
        <f aca="true" t="shared" si="12" ref="K62:K63">SUM(I62:J62)</f>
        <v>88.33</v>
      </c>
      <c r="L62">
        <f aca="true" t="shared" si="13" ref="L62:L63">ROUND(K62*100/97.5,0)</f>
        <v>91</v>
      </c>
      <c r="M62" s="1">
        <v>10</v>
      </c>
      <c r="N62" s="22"/>
      <c r="O62" s="22"/>
      <c r="R62" s="1"/>
    </row>
    <row r="63" spans="1:18" ht="12.75">
      <c r="A63">
        <v>61</v>
      </c>
      <c r="B63" t="s">
        <v>134</v>
      </c>
      <c r="C63" t="s">
        <v>135</v>
      </c>
      <c r="D63" s="23">
        <v>8.33</v>
      </c>
      <c r="E63">
        <f>MROUND(5/2*12.25,0.5)</f>
        <v>30.5</v>
      </c>
      <c r="I63">
        <v>20</v>
      </c>
      <c r="J63">
        <v>30.5</v>
      </c>
      <c r="K63">
        <f t="shared" si="12"/>
        <v>50.5</v>
      </c>
      <c r="L63">
        <f t="shared" si="13"/>
        <v>52</v>
      </c>
      <c r="M63" s="1">
        <v>6</v>
      </c>
      <c r="N63" s="22"/>
      <c r="O63" s="22"/>
      <c r="R63" s="1"/>
    </row>
    <row r="64" spans="1:18" ht="14.25">
      <c r="A64">
        <v>62</v>
      </c>
      <c r="B64" t="s">
        <v>136</v>
      </c>
      <c r="C64" t="s">
        <v>137</v>
      </c>
      <c r="N64" s="22"/>
      <c r="O64" s="22"/>
      <c r="R64" s="1"/>
    </row>
    <row r="65" spans="1:23" ht="12.75">
      <c r="A65">
        <v>63</v>
      </c>
      <c r="B65" t="s">
        <v>138</v>
      </c>
      <c r="C65" t="s">
        <v>139</v>
      </c>
      <c r="N65" s="22">
        <v>46.67</v>
      </c>
      <c r="O65" s="22">
        <f>MROUND(5/2*9,0.5)</f>
        <v>22.5</v>
      </c>
      <c r="P65">
        <f aca="true" t="shared" si="14" ref="P65:P66">SUM(N65:O65)</f>
        <v>69.17</v>
      </c>
      <c r="Q65">
        <f aca="true" t="shared" si="15" ref="Q65:Q66">ROUND(P65*100/97.5,0)</f>
        <v>71</v>
      </c>
      <c r="R65" s="26">
        <v>8</v>
      </c>
      <c r="S65" s="22">
        <v>46.67</v>
      </c>
      <c r="T65" s="22">
        <f>MROUND(5/2*9,0.5)</f>
        <v>22.5</v>
      </c>
      <c r="U65">
        <f>SUM(S65:T65)</f>
        <v>69.17</v>
      </c>
      <c r="V65">
        <v>71</v>
      </c>
      <c r="W65" s="1">
        <v>8</v>
      </c>
    </row>
    <row r="66" spans="1:18" ht="12.75">
      <c r="A66">
        <v>64</v>
      </c>
      <c r="B66" t="s">
        <v>140</v>
      </c>
      <c r="C66" t="s">
        <v>141</v>
      </c>
      <c r="N66" s="22">
        <v>38.33</v>
      </c>
      <c r="O66" s="22">
        <f>MROUND(5/2*15,0.5)</f>
        <v>37.5</v>
      </c>
      <c r="P66">
        <f t="shared" si="14"/>
        <v>75.83</v>
      </c>
      <c r="Q66">
        <f t="shared" si="15"/>
        <v>78</v>
      </c>
      <c r="R66" s="1">
        <v>8</v>
      </c>
    </row>
    <row r="67" spans="1:20" ht="12.75">
      <c r="A67">
        <v>65</v>
      </c>
      <c r="B67" t="s">
        <v>142</v>
      </c>
      <c r="C67" t="s">
        <v>143</v>
      </c>
      <c r="N67" s="22"/>
      <c r="O67" s="22"/>
      <c r="R67" s="1"/>
      <c r="S67">
        <v>16.67</v>
      </c>
      <c r="T67" s="21">
        <v>0</v>
      </c>
    </row>
    <row r="68" spans="1:18" ht="14.25">
      <c r="A68">
        <v>66</v>
      </c>
      <c r="B68" t="s">
        <v>144</v>
      </c>
      <c r="C68" t="s">
        <v>145</v>
      </c>
      <c r="D68" s="23">
        <v>3.33</v>
      </c>
      <c r="E68">
        <f>MROUND(5/2*12,0.5)</f>
        <v>30</v>
      </c>
      <c r="I68">
        <v>45.83</v>
      </c>
      <c r="J68">
        <v>30</v>
      </c>
      <c r="K68">
        <f>SUM(I68:J68)</f>
        <v>75.83</v>
      </c>
      <c r="L68">
        <f>ROUND(K68*100/97.5,0)</f>
        <v>78</v>
      </c>
      <c r="M68" s="1">
        <v>8</v>
      </c>
      <c r="N68" s="22"/>
      <c r="O68" s="22"/>
      <c r="R68" s="1"/>
    </row>
    <row r="69" spans="1:18" ht="12.75">
      <c r="A69">
        <v>67</v>
      </c>
      <c r="B69" t="s">
        <v>146</v>
      </c>
      <c r="C69" t="s">
        <v>147</v>
      </c>
      <c r="N69" s="22"/>
      <c r="O69" s="22"/>
      <c r="R69" s="1"/>
    </row>
    <row r="70" spans="1:18" ht="12.75">
      <c r="A70">
        <v>68</v>
      </c>
      <c r="B70" t="s">
        <v>148</v>
      </c>
      <c r="C70" t="s">
        <v>149</v>
      </c>
      <c r="D70" s="23">
        <v>6.67</v>
      </c>
      <c r="E70" s="23">
        <f>MROUND(5/2*5.5,0.5)</f>
        <v>14</v>
      </c>
      <c r="I70">
        <v>43.33</v>
      </c>
      <c r="J70">
        <f>MROUND(5/2*8.5,0.5)</f>
        <v>21.5</v>
      </c>
      <c r="K70">
        <f>SUM(I70:J70)</f>
        <v>64.83</v>
      </c>
      <c r="L70">
        <f>ROUND(K70*100/97.5,0)</f>
        <v>66</v>
      </c>
      <c r="M70" s="1">
        <v>7</v>
      </c>
      <c r="N70" s="22"/>
      <c r="O70" s="22"/>
      <c r="R70" s="1"/>
    </row>
    <row r="71" spans="1:18" ht="14.25">
      <c r="A71">
        <v>69</v>
      </c>
      <c r="B71" t="s">
        <v>150</v>
      </c>
      <c r="C71" t="s">
        <v>151</v>
      </c>
      <c r="N71" s="22"/>
      <c r="O71" s="22"/>
      <c r="R71" s="1"/>
    </row>
    <row r="72" spans="1:23" ht="14.25">
      <c r="A72">
        <v>70</v>
      </c>
      <c r="B72" t="s">
        <v>152</v>
      </c>
      <c r="C72" t="s">
        <v>153</v>
      </c>
      <c r="E72" s="23">
        <f>MROUND(5/2*4.5,0.5)</f>
        <v>11.5</v>
      </c>
      <c r="J72" s="23">
        <f>MROUND(5/2*6.25,0.5)</f>
        <v>15.5</v>
      </c>
      <c r="N72" s="22">
        <v>33.33</v>
      </c>
      <c r="O72" s="24">
        <f>MROUND(5/2*3.75,0.5)</f>
        <v>9.5</v>
      </c>
      <c r="R72" s="1"/>
      <c r="S72">
        <v>33.33</v>
      </c>
      <c r="T72" s="22">
        <f>MROUND(5/2*8.5,0.5)</f>
        <v>21.5</v>
      </c>
      <c r="U72">
        <f>SUM(S72:T72)</f>
        <v>54.83</v>
      </c>
      <c r="V72">
        <f>ROUND(U72*100/97.5,0)</f>
        <v>56</v>
      </c>
      <c r="W72" s="1">
        <v>6</v>
      </c>
    </row>
    <row r="73" spans="1:18" ht="14.25">
      <c r="A73">
        <v>71</v>
      </c>
      <c r="B73" t="s">
        <v>154</v>
      </c>
      <c r="C73" t="s">
        <v>155</v>
      </c>
      <c r="N73" s="22"/>
      <c r="O73" s="22"/>
      <c r="R73" s="1"/>
    </row>
    <row r="74" spans="1:18" ht="14.25">
      <c r="A74">
        <v>72</v>
      </c>
      <c r="B74" t="s">
        <v>156</v>
      </c>
      <c r="C74" t="s">
        <v>157</v>
      </c>
      <c r="N74" s="22"/>
      <c r="O74" s="22"/>
      <c r="R74" s="1"/>
    </row>
    <row r="75" spans="1:18" ht="14.25">
      <c r="A75">
        <v>73</v>
      </c>
      <c r="B75" t="s">
        <v>158</v>
      </c>
      <c r="C75" t="s">
        <v>159</v>
      </c>
      <c r="N75" s="22"/>
      <c r="O75" s="22"/>
      <c r="R75" s="1"/>
    </row>
    <row r="76" spans="1:18" ht="14.25">
      <c r="A76">
        <v>74</v>
      </c>
      <c r="B76" t="s">
        <v>160</v>
      </c>
      <c r="C76" t="s">
        <v>161</v>
      </c>
      <c r="N76" s="22"/>
      <c r="O76" s="22"/>
      <c r="R76" s="1"/>
    </row>
    <row r="77" spans="1:33" ht="12.75">
      <c r="A77">
        <v>75</v>
      </c>
      <c r="B77" t="s">
        <v>162</v>
      </c>
      <c r="C77" t="s">
        <v>163</v>
      </c>
      <c r="I77">
        <v>19.17</v>
      </c>
      <c r="N77" s="22"/>
      <c r="O77" s="22"/>
      <c r="R77" s="1"/>
      <c r="X77">
        <v>19.17</v>
      </c>
      <c r="Y77" s="22">
        <f>MROUND(5/2*7,0.5)</f>
        <v>17.5</v>
      </c>
      <c r="Z77">
        <f>SUM(X77:Y77)</f>
        <v>36.67</v>
      </c>
      <c r="AA77">
        <f>ROUND(Z77*100/97.5,0)</f>
        <v>38</v>
      </c>
      <c r="AB77" s="1">
        <v>5</v>
      </c>
      <c r="AC77">
        <v>19.17</v>
      </c>
      <c r="AD77" s="21">
        <f>MROUND(5/2*0,0.5)</f>
        <v>0</v>
      </c>
      <c r="AG77" s="1">
        <v>5</v>
      </c>
    </row>
    <row r="78" spans="1:18" ht="12.75">
      <c r="A78">
        <v>76</v>
      </c>
      <c r="B78" t="s">
        <v>164</v>
      </c>
      <c r="C78" t="s">
        <v>165</v>
      </c>
      <c r="N78" s="22"/>
      <c r="O78" s="22"/>
      <c r="R78" s="1"/>
    </row>
    <row r="79" spans="1:18" ht="12.75">
      <c r="A79">
        <v>77</v>
      </c>
      <c r="B79" t="s">
        <v>166</v>
      </c>
      <c r="C79" t="s">
        <v>167</v>
      </c>
      <c r="N79" s="22"/>
      <c r="O79" s="22"/>
      <c r="R79" s="1"/>
    </row>
    <row r="80" spans="1:23" ht="12.75">
      <c r="A80">
        <v>78</v>
      </c>
      <c r="B80" t="s">
        <v>168</v>
      </c>
      <c r="C80" t="s">
        <v>169</v>
      </c>
      <c r="N80" s="22">
        <v>30</v>
      </c>
      <c r="O80" s="22"/>
      <c r="R80" s="1"/>
      <c r="S80">
        <v>30</v>
      </c>
      <c r="T80" s="22">
        <f>MROUND(5/2*7.75,0.5)</f>
        <v>19.5</v>
      </c>
      <c r="U80">
        <f>SUM(S80:T80)</f>
        <v>49.5</v>
      </c>
      <c r="V80">
        <f>ROUND(U80*100/97.5,0)</f>
        <v>51</v>
      </c>
      <c r="W80" s="1">
        <v>6</v>
      </c>
    </row>
    <row r="81" spans="1:18" ht="12.75">
      <c r="A81">
        <v>79</v>
      </c>
      <c r="B81" t="s">
        <v>170</v>
      </c>
      <c r="C81" t="s">
        <v>171</v>
      </c>
      <c r="E81">
        <f>MROUND(5/2*11,0.5)</f>
        <v>27.5</v>
      </c>
      <c r="I81">
        <v>48.33</v>
      </c>
      <c r="J81">
        <v>27.5</v>
      </c>
      <c r="K81">
        <f>SUM(I81:J81)</f>
        <v>75.83</v>
      </c>
      <c r="L81">
        <f>ROUND(K81*100/97.5,0)</f>
        <v>78</v>
      </c>
      <c r="M81" s="1">
        <v>8</v>
      </c>
      <c r="N81" s="22"/>
      <c r="O81" s="22"/>
      <c r="R81" s="1"/>
    </row>
    <row r="82" spans="1:23" ht="12.75">
      <c r="A82">
        <v>80</v>
      </c>
      <c r="B82" t="s">
        <v>172</v>
      </c>
      <c r="C82" t="s">
        <v>173</v>
      </c>
      <c r="N82" s="22"/>
      <c r="O82" s="22"/>
      <c r="R82" s="1"/>
      <c r="S82">
        <v>33.33</v>
      </c>
      <c r="T82" s="22">
        <f>MROUND(5/2*14.5,0.5)</f>
        <v>36.5</v>
      </c>
      <c r="U82">
        <f>SUM(S82:T82)</f>
        <v>69.83</v>
      </c>
      <c r="V82">
        <f>ROUND(U82*100/97.5,0)</f>
        <v>72</v>
      </c>
      <c r="W82" s="1">
        <v>8</v>
      </c>
    </row>
    <row r="83" spans="1:18" ht="14.25">
      <c r="A83">
        <v>81</v>
      </c>
      <c r="B83" t="s">
        <v>174</v>
      </c>
      <c r="C83" t="s">
        <v>175</v>
      </c>
      <c r="N83" s="22"/>
      <c r="O83" s="22"/>
      <c r="R83" s="1"/>
    </row>
    <row r="84" spans="1:33" ht="12.75">
      <c r="A84">
        <v>82</v>
      </c>
      <c r="B84" t="s">
        <v>176</v>
      </c>
      <c r="C84" t="s">
        <v>177</v>
      </c>
      <c r="N84" s="22"/>
      <c r="O84" s="22"/>
      <c r="R84" s="1"/>
      <c r="S84">
        <v>28.33</v>
      </c>
      <c r="T84" s="21">
        <v>0</v>
      </c>
      <c r="AC84">
        <v>28.33</v>
      </c>
      <c r="AD84" s="22">
        <f>MROUND(5/2*8.5,0.5)</f>
        <v>21.5</v>
      </c>
      <c r="AE84">
        <f>SUM(AC84:AD84)</f>
        <v>49.83</v>
      </c>
      <c r="AF84">
        <f>ROUND(AE84*100/97.5,0)</f>
        <v>51</v>
      </c>
      <c r="AG84" s="1">
        <v>6</v>
      </c>
    </row>
    <row r="85" spans="1:18" ht="12.75">
      <c r="A85">
        <v>83</v>
      </c>
      <c r="B85" t="s">
        <v>178</v>
      </c>
      <c r="C85" t="s">
        <v>179</v>
      </c>
      <c r="N85" s="22"/>
      <c r="O85" s="22"/>
      <c r="R85" s="1"/>
    </row>
    <row r="86" spans="1:18" ht="14.25">
      <c r="A86">
        <v>84</v>
      </c>
      <c r="B86" t="s">
        <v>180</v>
      </c>
      <c r="C86" t="s">
        <v>181</v>
      </c>
      <c r="N86" s="22"/>
      <c r="O86" s="22"/>
      <c r="R86" s="1"/>
    </row>
    <row r="87" spans="1:23" ht="14.25">
      <c r="A87">
        <v>85</v>
      </c>
      <c r="B87" t="s">
        <v>182</v>
      </c>
      <c r="C87" t="s">
        <v>183</v>
      </c>
      <c r="I87">
        <v>31.67</v>
      </c>
      <c r="N87" s="22"/>
      <c r="O87" s="22"/>
      <c r="R87" s="1"/>
      <c r="S87">
        <v>31.67</v>
      </c>
      <c r="T87" s="22">
        <f>MROUND(5/2*8.5,0.5)</f>
        <v>21.5</v>
      </c>
      <c r="U87">
        <f>SUM(S87:T87)</f>
        <v>53.17</v>
      </c>
      <c r="V87">
        <f>ROUND(U87*100/97.5,0)</f>
        <v>55</v>
      </c>
      <c r="W87" s="1">
        <v>6</v>
      </c>
    </row>
    <row r="88" spans="1:20" ht="14.25">
      <c r="A88">
        <v>86</v>
      </c>
      <c r="B88" t="s">
        <v>184</v>
      </c>
      <c r="C88" t="s">
        <v>185</v>
      </c>
      <c r="N88" s="22"/>
      <c r="O88" s="22"/>
      <c r="R88" s="1"/>
      <c r="S88">
        <v>33.33</v>
      </c>
      <c r="T88" s="21">
        <f>MROUND(5/2*4,0.5)</f>
        <v>10</v>
      </c>
    </row>
    <row r="89" spans="1:18" ht="12.75">
      <c r="A89">
        <v>87</v>
      </c>
      <c r="B89" t="s">
        <v>186</v>
      </c>
      <c r="C89" t="s">
        <v>187</v>
      </c>
      <c r="N89" s="22"/>
      <c r="O89" s="22"/>
      <c r="R89" s="1"/>
    </row>
    <row r="90" spans="1:18" ht="12.75">
      <c r="A90">
        <v>88</v>
      </c>
      <c r="B90" t="s">
        <v>188</v>
      </c>
      <c r="C90" t="s">
        <v>189</v>
      </c>
      <c r="E90">
        <f>MROUND(5/2*13.75,0.5)</f>
        <v>34.5</v>
      </c>
      <c r="I90">
        <v>47.5</v>
      </c>
      <c r="J90">
        <f>MROUND(5/2*16.5,0.5)</f>
        <v>41.5</v>
      </c>
      <c r="K90">
        <f>SUM(I90:J90)</f>
        <v>89</v>
      </c>
      <c r="L90">
        <f>ROUND(K90*100/97.5,0)</f>
        <v>91</v>
      </c>
      <c r="M90" s="1">
        <v>10</v>
      </c>
      <c r="N90" s="22"/>
      <c r="O90" s="22"/>
      <c r="R90" s="1"/>
    </row>
    <row r="91" spans="1:18" ht="14.25">
      <c r="A91">
        <v>89</v>
      </c>
      <c r="B91" t="s">
        <v>190</v>
      </c>
      <c r="C91" t="s">
        <v>191</v>
      </c>
      <c r="N91" s="22"/>
      <c r="O91" s="22"/>
      <c r="R91" s="1"/>
    </row>
    <row r="92" spans="1:23" ht="14.25">
      <c r="A92">
        <v>90</v>
      </c>
      <c r="B92" t="s">
        <v>192</v>
      </c>
      <c r="C92" t="s">
        <v>193</v>
      </c>
      <c r="D92">
        <v>37.5</v>
      </c>
      <c r="N92" s="22"/>
      <c r="O92" s="22"/>
      <c r="R92" s="1"/>
      <c r="S92">
        <v>37.5</v>
      </c>
      <c r="T92" s="22">
        <f>MROUND(5/2*11,0.5)</f>
        <v>27.5</v>
      </c>
      <c r="U92">
        <f>SUM(S92:T92)</f>
        <v>65</v>
      </c>
      <c r="V92">
        <f>ROUND(U92*100/97.5,0)</f>
        <v>67</v>
      </c>
      <c r="W92" s="1">
        <v>7</v>
      </c>
    </row>
    <row r="93" spans="1:18" ht="14.25">
      <c r="A93">
        <v>91</v>
      </c>
      <c r="B93" t="s">
        <v>194</v>
      </c>
      <c r="C93" t="s">
        <v>195</v>
      </c>
      <c r="N93" s="22"/>
      <c r="O93" s="22"/>
      <c r="R93" s="1"/>
    </row>
    <row r="94" spans="1:18" ht="14.25">
      <c r="A94">
        <v>92</v>
      </c>
      <c r="B94" t="s">
        <v>196</v>
      </c>
      <c r="C94" t="s">
        <v>197</v>
      </c>
      <c r="N94" s="22"/>
      <c r="O94" s="22"/>
      <c r="R94" s="1"/>
    </row>
    <row r="95" spans="1:28" ht="14.25">
      <c r="A95">
        <v>93</v>
      </c>
      <c r="B95" t="s">
        <v>198</v>
      </c>
      <c r="C95" t="s">
        <v>199</v>
      </c>
      <c r="N95" s="22"/>
      <c r="O95" s="22"/>
      <c r="R95" s="1"/>
      <c r="X95">
        <v>26.67</v>
      </c>
      <c r="Y95" s="22">
        <f>MROUND(5/2*10.5,0.5)</f>
        <v>26.5</v>
      </c>
      <c r="Z95">
        <f>SUM(X95:Y95)</f>
        <v>53.17</v>
      </c>
      <c r="AA95">
        <f>ROUND(Z95*100/97.5,0)</f>
        <v>55</v>
      </c>
      <c r="AB95" s="1">
        <v>6</v>
      </c>
    </row>
    <row r="96" spans="1:18" ht="14.25">
      <c r="A96">
        <v>94</v>
      </c>
      <c r="B96" t="s">
        <v>200</v>
      </c>
      <c r="C96" t="s">
        <v>201</v>
      </c>
      <c r="N96" s="22"/>
      <c r="O96" s="22"/>
      <c r="R96" s="1"/>
    </row>
    <row r="97" spans="1:28" ht="14.25">
      <c r="A97">
        <v>95</v>
      </c>
      <c r="B97" t="s">
        <v>202</v>
      </c>
      <c r="C97" t="s">
        <v>203</v>
      </c>
      <c r="J97" s="23">
        <f>MROUND(5/2*6,0.5)</f>
        <v>15</v>
      </c>
      <c r="N97" s="22"/>
      <c r="O97" s="25"/>
      <c r="R97" s="1"/>
      <c r="X97">
        <v>33.33</v>
      </c>
      <c r="Y97" s="22">
        <f>MROUND(5/2*6.75,0.5)</f>
        <v>17</v>
      </c>
      <c r="Z97">
        <f>SUM(X97:Y97)</f>
        <v>50.33</v>
      </c>
      <c r="AA97">
        <f>ROUND(Z97*100/97.5,0)</f>
        <v>52</v>
      </c>
      <c r="AB97" s="1">
        <v>6</v>
      </c>
    </row>
    <row r="98" spans="1:25" ht="14.25">
      <c r="A98">
        <v>96</v>
      </c>
      <c r="B98" t="s">
        <v>204</v>
      </c>
      <c r="C98" t="s">
        <v>205</v>
      </c>
      <c r="N98" s="22"/>
      <c r="O98" s="22"/>
      <c r="R98" s="1"/>
      <c r="T98" s="21">
        <f>MROUND(5/2*4.5,0.5)</f>
        <v>11.5</v>
      </c>
      <c r="Y98" s="22">
        <f>MROUND(5/2*7.5,0.5)</f>
        <v>19</v>
      </c>
    </row>
    <row r="99" spans="1:33" ht="14.25">
      <c r="A99">
        <v>97</v>
      </c>
      <c r="B99" t="s">
        <v>206</v>
      </c>
      <c r="C99" t="s">
        <v>207</v>
      </c>
      <c r="R99" s="1"/>
      <c r="AC99">
        <v>26.67</v>
      </c>
      <c r="AD99" s="21">
        <f>MROUND(5/2*5,0.5)</f>
        <v>12.5</v>
      </c>
      <c r="AG99" s="1">
        <v>5</v>
      </c>
    </row>
  </sheetData>
  <sheetProtection selectLockedCells="1" selectUnlockedCells="1"/>
  <mergeCells count="6">
    <mergeCell ref="D1:H1"/>
    <mergeCell ref="I1:M1"/>
    <mergeCell ref="N1:R1"/>
    <mergeCell ref="S1:W1"/>
    <mergeCell ref="X1:AB1"/>
    <mergeCell ref="AC1:AG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2022-01-31T15:56:21Z</dcterms:modified>
  <cp:category/>
  <cp:version/>
  <cp:contentType/>
  <cp:contentStatus/>
  <cp:revision>104</cp:revision>
</cp:coreProperties>
</file>