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udentiLi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03" authorId="0">
      <text>
        <r>
          <rPr>
            <sz val="10"/>
            <rFont val="Arial"/>
            <family val="2"/>
          </rPr>
          <t>Ne upisivati, doradice projekat</t>
        </r>
      </text>
    </comment>
    <comment ref="I103" authorId="0">
      <text>
        <r>
          <rPr>
            <sz val="10"/>
            <rFont val="Arial"/>
            <family val="2"/>
          </rPr>
          <t xml:space="preserve">Doradio projekat
</t>
        </r>
      </text>
    </comment>
  </commentList>
</comments>
</file>

<file path=xl/sharedStrings.xml><?xml version="1.0" encoding="utf-8"?>
<sst xmlns="http://schemas.openxmlformats.org/spreadsheetml/2006/main" count="489" uniqueCount="481">
  <si>
    <t>Фебруар, 8.2.</t>
  </si>
  <si>
    <t>Април, 26.4.</t>
  </si>
  <si>
    <t>Бр.</t>
  </si>
  <si>
    <t>Индекс</t>
  </si>
  <si>
    <t>Презиме и име</t>
  </si>
  <si>
    <t>Пројекат</t>
  </si>
  <si>
    <t>Практични</t>
  </si>
  <si>
    <t>Теорија</t>
  </si>
  <si>
    <t>Укупно</t>
  </si>
  <si>
    <t>Оцена</t>
  </si>
  <si>
    <t xml:space="preserve"> 398/2021</t>
  </si>
  <si>
    <t xml:space="preserve">Аврамовић, Митар   </t>
  </si>
  <si>
    <t xml:space="preserve"> 255/2019</t>
  </si>
  <si>
    <t xml:space="preserve">Аксентијевић, Ђорђе   </t>
  </si>
  <si>
    <t xml:space="preserve"> 269/2020</t>
  </si>
  <si>
    <t xml:space="preserve">Амиџић, Вук   </t>
  </si>
  <si>
    <t xml:space="preserve"> 362/2022</t>
  </si>
  <si>
    <t xml:space="preserve">Антанасковић, Филип   </t>
  </si>
  <si>
    <t xml:space="preserve"> 213/2019</t>
  </si>
  <si>
    <t xml:space="preserve">Антонијевић, Филип   </t>
  </si>
  <si>
    <t xml:space="preserve"> 25/2018</t>
  </si>
  <si>
    <t xml:space="preserve">Арамбашић, Тодор   </t>
  </si>
  <si>
    <t xml:space="preserve"> 99/2021</t>
  </si>
  <si>
    <t xml:space="preserve">Арсић, Ана   </t>
  </si>
  <si>
    <t xml:space="preserve"> 432/2019</t>
  </si>
  <si>
    <t xml:space="preserve">Бекоња, Марко   </t>
  </si>
  <si>
    <t xml:space="preserve"> 37/2021</t>
  </si>
  <si>
    <t xml:space="preserve">Бјеговић, Јован   </t>
  </si>
  <si>
    <t xml:space="preserve"> 159/2020</t>
  </si>
  <si>
    <t xml:space="preserve">Благојевић, Наташа   </t>
  </si>
  <si>
    <t xml:space="preserve"> 174/2018</t>
  </si>
  <si>
    <t xml:space="preserve">Богдановић, Михаило   </t>
  </si>
  <si>
    <t xml:space="preserve"> 173/2021</t>
  </si>
  <si>
    <t xml:space="preserve">Бодо, Милан   </t>
  </si>
  <si>
    <t xml:space="preserve"> 195/2021</t>
  </si>
  <si>
    <t xml:space="preserve">Божић, Стефан   </t>
  </si>
  <si>
    <t xml:space="preserve"> 17/2020</t>
  </si>
  <si>
    <t xml:space="preserve">Божовић, Матија   </t>
  </si>
  <si>
    <t xml:space="preserve"> 436/2019</t>
  </si>
  <si>
    <t xml:space="preserve">Боловић, Ана   </t>
  </si>
  <si>
    <t xml:space="preserve"> 87/2021</t>
  </si>
  <si>
    <t xml:space="preserve">Боторић, Јана   </t>
  </si>
  <si>
    <t xml:space="preserve"> 498/2018</t>
  </si>
  <si>
    <t xml:space="preserve">Брајковић, Павле   </t>
  </si>
  <si>
    <t xml:space="preserve"> 178/2021</t>
  </si>
  <si>
    <t xml:space="preserve">Будимир, Никола   </t>
  </si>
  <si>
    <t xml:space="preserve"> 95/2019</t>
  </si>
  <si>
    <t xml:space="preserve">Видаковић, Сања   </t>
  </si>
  <si>
    <t xml:space="preserve"> 57/2020</t>
  </si>
  <si>
    <t xml:space="preserve">Вишњић, Софија   </t>
  </si>
  <si>
    <t xml:space="preserve"> 125/2020</t>
  </si>
  <si>
    <t xml:space="preserve">Влашић, Лука   </t>
  </si>
  <si>
    <t xml:space="preserve"> 51/2021</t>
  </si>
  <si>
    <t xml:space="preserve">Вујасиновић, Вук   </t>
  </si>
  <si>
    <t xml:space="preserve"> 399/2022</t>
  </si>
  <si>
    <t xml:space="preserve">Вујачић, Ана   </t>
  </si>
  <si>
    <t xml:space="preserve"> 103/2016</t>
  </si>
  <si>
    <t xml:space="preserve">Вуколић, Маја   </t>
  </si>
  <si>
    <t xml:space="preserve"> 470/2018</t>
  </si>
  <si>
    <t xml:space="preserve">Вучићевић, Урош   </t>
  </si>
  <si>
    <t xml:space="preserve"> 197/2019</t>
  </si>
  <si>
    <t xml:space="preserve">Вучковић, Ивана   </t>
  </si>
  <si>
    <t xml:space="preserve"> 99/2019</t>
  </si>
  <si>
    <t xml:space="preserve">Гаврић, Тања   </t>
  </si>
  <si>
    <t xml:space="preserve"> 119/2020</t>
  </si>
  <si>
    <t xml:space="preserve">Гајин, Филип   </t>
  </si>
  <si>
    <t xml:space="preserve"> 48/2020</t>
  </si>
  <si>
    <t xml:space="preserve">Гојин, Владимир   </t>
  </si>
  <si>
    <t xml:space="preserve"> 2/2020</t>
  </si>
  <si>
    <t xml:space="preserve">Грбић, Бранко   </t>
  </si>
  <si>
    <t xml:space="preserve"> 264/2019</t>
  </si>
  <si>
    <t xml:space="preserve">Грекуловић, Марија   </t>
  </si>
  <si>
    <t xml:space="preserve"> 216/2020</t>
  </si>
  <si>
    <t xml:space="preserve">Грујић, Мима   </t>
  </si>
  <si>
    <t xml:space="preserve"> 305/2018</t>
  </si>
  <si>
    <t xml:space="preserve">Гудурић, Урош   </t>
  </si>
  <si>
    <t xml:space="preserve"> 164/2019</t>
  </si>
  <si>
    <t xml:space="preserve">Дамљановић, Богдан   </t>
  </si>
  <si>
    <t xml:space="preserve"> 150/2020</t>
  </si>
  <si>
    <t xml:space="preserve">Даниловић, Виктор   </t>
  </si>
  <si>
    <t xml:space="preserve"> 406/2021</t>
  </si>
  <si>
    <t xml:space="preserve">Дедић, Михаило   </t>
  </si>
  <si>
    <t xml:space="preserve"> 44/2020</t>
  </si>
  <si>
    <t xml:space="preserve">Дељанин, Вељко   </t>
  </si>
  <si>
    <t xml:space="preserve"> 82/2021</t>
  </si>
  <si>
    <t xml:space="preserve">Диздаревић, Вања   </t>
  </si>
  <si>
    <t xml:space="preserve"> 88/2020</t>
  </si>
  <si>
    <t xml:space="preserve">Добросављевић, Ненад   </t>
  </si>
  <si>
    <t xml:space="preserve"> 72/2018</t>
  </si>
  <si>
    <t xml:space="preserve">Добросављевић, Никола   </t>
  </si>
  <si>
    <t xml:space="preserve"> 279/2019</t>
  </si>
  <si>
    <t xml:space="preserve">Достанић, Урош   </t>
  </si>
  <si>
    <t xml:space="preserve"> 122/2020</t>
  </si>
  <si>
    <t xml:space="preserve">Драгојловић, Дејан   </t>
  </si>
  <si>
    <t xml:space="preserve"> 44/2017</t>
  </si>
  <si>
    <t xml:space="preserve">Драгутиновић, Срђан   </t>
  </si>
  <si>
    <t xml:space="preserve"> 133/2021</t>
  </si>
  <si>
    <t xml:space="preserve">Дракулић, Ђорђе   </t>
  </si>
  <si>
    <t xml:space="preserve"> 103/2019</t>
  </si>
  <si>
    <t xml:space="preserve">Дрљевић, Стефан   </t>
  </si>
  <si>
    <t xml:space="preserve"> 166/2020</t>
  </si>
  <si>
    <t xml:space="preserve">Дрмановић, Андреј   </t>
  </si>
  <si>
    <t xml:space="preserve"> 32/2021</t>
  </si>
  <si>
    <t xml:space="preserve">Дробац, Огњен   </t>
  </si>
  <si>
    <t xml:space="preserve"> 160/2020</t>
  </si>
  <si>
    <t xml:space="preserve">Дробњак, Ана   </t>
  </si>
  <si>
    <t xml:space="preserve"> 265/2021</t>
  </si>
  <si>
    <t xml:space="preserve">Дуњић, Лазар   </t>
  </si>
  <si>
    <t xml:space="preserve"> 158/2021</t>
  </si>
  <si>
    <t xml:space="preserve">Ђекић, Лука   </t>
  </si>
  <si>
    <t xml:space="preserve"> 221/2017</t>
  </si>
  <si>
    <t xml:space="preserve">Ђорђевић, Богдан   </t>
  </si>
  <si>
    <t xml:space="preserve"> 267/2019</t>
  </si>
  <si>
    <t xml:space="preserve">Ђорђевић, Ива   </t>
  </si>
  <si>
    <t xml:space="preserve"> 154/2018</t>
  </si>
  <si>
    <t xml:space="preserve">Ђорђевић, Немања   </t>
  </si>
  <si>
    <t xml:space="preserve"> 365/2020</t>
  </si>
  <si>
    <t xml:space="preserve">Ђорђевић, Предраг   </t>
  </si>
  <si>
    <t xml:space="preserve"> 2/2021</t>
  </si>
  <si>
    <t xml:space="preserve">Ђорђевић, Сташа   </t>
  </si>
  <si>
    <t xml:space="preserve"> 51/2020</t>
  </si>
  <si>
    <t xml:space="preserve">Еделински, Иван   </t>
  </si>
  <si>
    <t xml:space="preserve"> 287/2018</t>
  </si>
  <si>
    <t xml:space="preserve">Живковић, Дејан   </t>
  </si>
  <si>
    <t xml:space="preserve"> 108/2021</t>
  </si>
  <si>
    <t xml:space="preserve">Живковић, Никола   </t>
  </si>
  <si>
    <t xml:space="preserve"> 66/2018</t>
  </si>
  <si>
    <t xml:space="preserve">Живковић, Тијана   </t>
  </si>
  <si>
    <t xml:space="preserve"> 154/2020</t>
  </si>
  <si>
    <t xml:space="preserve">Зељић, Александра   </t>
  </si>
  <si>
    <t xml:space="preserve"> 45/2020</t>
  </si>
  <si>
    <t xml:space="preserve">Зечевић, Александар   </t>
  </si>
  <si>
    <t xml:space="preserve"> 367/2020</t>
  </si>
  <si>
    <t xml:space="preserve">Златковић, Ненад   </t>
  </si>
  <si>
    <t xml:space="preserve"> 225/2017</t>
  </si>
  <si>
    <t xml:space="preserve">Зорић, Дарко   </t>
  </si>
  <si>
    <t xml:space="preserve"> 300/2021</t>
  </si>
  <si>
    <t xml:space="preserve">Зорић, Елена   </t>
  </si>
  <si>
    <t xml:space="preserve"> 90/2021</t>
  </si>
  <si>
    <t xml:space="preserve">Ивановић, Теодора   </t>
  </si>
  <si>
    <t xml:space="preserve"> 124/2021</t>
  </si>
  <si>
    <t xml:space="preserve">Иветић, Урош   </t>
  </si>
  <si>
    <t xml:space="preserve"> 115/2019</t>
  </si>
  <si>
    <t xml:space="preserve">Ивковић, Андријана   </t>
  </si>
  <si>
    <t xml:space="preserve"> 128/2021</t>
  </si>
  <si>
    <t xml:space="preserve">Игњатовић, Степан   </t>
  </si>
  <si>
    <t xml:space="preserve"> 80/2021</t>
  </si>
  <si>
    <t xml:space="preserve">Илић, Александар   </t>
  </si>
  <si>
    <t xml:space="preserve"> 216/2018</t>
  </si>
  <si>
    <t xml:space="preserve">Илић, Бранко   </t>
  </si>
  <si>
    <t xml:space="preserve"> 200/2021</t>
  </si>
  <si>
    <t xml:space="preserve">Илић, Никола   </t>
  </si>
  <si>
    <t xml:space="preserve"> 355/2021</t>
  </si>
  <si>
    <t xml:space="preserve">Иричанин, Мартина   </t>
  </si>
  <si>
    <t xml:space="preserve"> 3/2019</t>
  </si>
  <si>
    <t xml:space="preserve">Јакшић, Тијана   </t>
  </si>
  <si>
    <t xml:space="preserve"> 209/2021</t>
  </si>
  <si>
    <t xml:space="preserve">Јанковић, Филип   </t>
  </si>
  <si>
    <t xml:space="preserve"> 377/2020</t>
  </si>
  <si>
    <t xml:space="preserve">Јашаревић, Ненад   </t>
  </si>
  <si>
    <t xml:space="preserve"> 202/2016</t>
  </si>
  <si>
    <t xml:space="preserve">Јевтић, Стефан   </t>
  </si>
  <si>
    <t xml:space="preserve"> 272/2018</t>
  </si>
  <si>
    <t xml:space="preserve">Јовановић, Алекса   </t>
  </si>
  <si>
    <t xml:space="preserve"> 261/2018</t>
  </si>
  <si>
    <t xml:space="preserve">Јовановић, Ања   </t>
  </si>
  <si>
    <t xml:space="preserve"> 283/2021</t>
  </si>
  <si>
    <t xml:space="preserve">Јокић, Невена   </t>
  </si>
  <si>
    <t xml:space="preserve"> 137/2021</t>
  </si>
  <si>
    <t xml:space="preserve">Јоковић, Анђела   </t>
  </si>
  <si>
    <t xml:space="preserve"> 168/2021</t>
  </si>
  <si>
    <t xml:space="preserve">Кабић, Сара   </t>
  </si>
  <si>
    <t xml:space="preserve"> 86/2015</t>
  </si>
  <si>
    <t xml:space="preserve">Каракаш, Линда Анђела   </t>
  </si>
  <si>
    <t xml:space="preserve"> 112/2019</t>
  </si>
  <si>
    <t xml:space="preserve">Каралеић, Урош   </t>
  </si>
  <si>
    <t xml:space="preserve"> 91/2021</t>
  </si>
  <si>
    <t xml:space="preserve">Катић, Драгана   </t>
  </si>
  <si>
    <t xml:space="preserve"> 71/2021</t>
  </si>
  <si>
    <t xml:space="preserve">Келечевић, Немања   </t>
  </si>
  <si>
    <t xml:space="preserve"> 59/2020</t>
  </si>
  <si>
    <t xml:space="preserve">Клемпић, Дамир   </t>
  </si>
  <si>
    <t xml:space="preserve"> 446/2022</t>
  </si>
  <si>
    <t xml:space="preserve">Ковачевић, Сретен   </t>
  </si>
  <si>
    <t xml:space="preserve"> 76/2021</t>
  </si>
  <si>
    <t xml:space="preserve">Ковачевић, Урош   </t>
  </si>
  <si>
    <t xml:space="preserve"> 402/2021</t>
  </si>
  <si>
    <t xml:space="preserve">Ковачић, Анђела   </t>
  </si>
  <si>
    <t xml:space="preserve"> 24/2020</t>
  </si>
  <si>
    <t xml:space="preserve">Козић, Владан   </t>
  </si>
  <si>
    <t xml:space="preserve"> 365/2022</t>
  </si>
  <si>
    <t xml:space="preserve">Којичић, Леа   </t>
  </si>
  <si>
    <t xml:space="preserve"> 319/2018</t>
  </si>
  <si>
    <t xml:space="preserve">Конатар, Марија   </t>
  </si>
  <si>
    <t xml:space="preserve"> 61/2021</t>
  </si>
  <si>
    <t xml:space="preserve">Копривица, Марко   </t>
  </si>
  <si>
    <t xml:space="preserve"> 131/2021</t>
  </si>
  <si>
    <t xml:space="preserve">Костић, Стојан   </t>
  </si>
  <si>
    <t xml:space="preserve"> 363/2022</t>
  </si>
  <si>
    <t xml:space="preserve">Костић, Филип   </t>
  </si>
  <si>
    <t xml:space="preserve"> 55/2019</t>
  </si>
  <si>
    <t xml:space="preserve">Кочинац, Илија   </t>
  </si>
  <si>
    <t xml:space="preserve"> 174/2020</t>
  </si>
  <si>
    <t xml:space="preserve">Крстајић, Никола   </t>
  </si>
  <si>
    <t xml:space="preserve"> 63/2021</t>
  </si>
  <si>
    <t xml:space="preserve">Крстић, Милош   </t>
  </si>
  <si>
    <t xml:space="preserve"> 128/2020</t>
  </si>
  <si>
    <t xml:space="preserve">Кукољ, Стефан   </t>
  </si>
  <si>
    <t xml:space="preserve"> 232/2019</t>
  </si>
  <si>
    <t xml:space="preserve">Лазаревић, Косан   </t>
  </si>
  <si>
    <t xml:space="preserve"> 98/2021</t>
  </si>
  <si>
    <t xml:space="preserve">Лазаревић, Марко   </t>
  </si>
  <si>
    <t xml:space="preserve"> 179/2019</t>
  </si>
  <si>
    <t xml:space="preserve">Лазић, Војислав   </t>
  </si>
  <si>
    <t xml:space="preserve"> 110/2020</t>
  </si>
  <si>
    <t xml:space="preserve">Лемајић, Милица   </t>
  </si>
  <si>
    <t xml:space="preserve"> 359/2022</t>
  </si>
  <si>
    <t xml:space="preserve">Љешњак, Миљан   </t>
  </si>
  <si>
    <t xml:space="preserve"> 57/2021</t>
  </si>
  <si>
    <t xml:space="preserve">Мајкић, Исидора   </t>
  </si>
  <si>
    <t xml:space="preserve"> 354/2019</t>
  </si>
  <si>
    <t xml:space="preserve">Мајсторовић, Никола   </t>
  </si>
  <si>
    <t xml:space="preserve"> 89/2021</t>
  </si>
  <si>
    <t xml:space="preserve">Малков, Алекса   </t>
  </si>
  <si>
    <t xml:space="preserve"> 378/2020</t>
  </si>
  <si>
    <t xml:space="preserve">Маринковић, Ђорђе   </t>
  </si>
  <si>
    <t xml:space="preserve"> 153/2021</t>
  </si>
  <si>
    <t xml:space="preserve">Маринковић, Јулијана   </t>
  </si>
  <si>
    <t xml:space="preserve"> 116/2019</t>
  </si>
  <si>
    <t xml:space="preserve">Марјановић, Михаило   </t>
  </si>
  <si>
    <t xml:space="preserve"> 299/2018</t>
  </si>
  <si>
    <t xml:space="preserve">Марковић, Бојана   </t>
  </si>
  <si>
    <t xml:space="preserve"> 143/2021</t>
  </si>
  <si>
    <t xml:space="preserve">Матић, Лана   </t>
  </si>
  <si>
    <t xml:space="preserve"> 56/2021</t>
  </si>
  <si>
    <t xml:space="preserve">Матић, Лука   </t>
  </si>
  <si>
    <t xml:space="preserve"> 364/2022</t>
  </si>
  <si>
    <t xml:space="preserve">Меденица, Јована   </t>
  </si>
  <si>
    <t xml:space="preserve"> 409/2021</t>
  </si>
  <si>
    <t xml:space="preserve">Медић, Павле   </t>
  </si>
  <si>
    <t xml:space="preserve"> 168/2019</t>
  </si>
  <si>
    <t xml:space="preserve">Мијаиловић, Сава   </t>
  </si>
  <si>
    <t xml:space="preserve"> 67/2021</t>
  </si>
  <si>
    <t xml:space="preserve">Мијић, Тијана   </t>
  </si>
  <si>
    <t xml:space="preserve"> 59/2021</t>
  </si>
  <si>
    <t xml:space="preserve">Мијовић, Ана   </t>
  </si>
  <si>
    <t xml:space="preserve"> 191/2020</t>
  </si>
  <si>
    <t xml:space="preserve">Милашиновић, Урош   </t>
  </si>
  <si>
    <t xml:space="preserve"> 209/2018</t>
  </si>
  <si>
    <t xml:space="preserve">Миленковић, Марија   </t>
  </si>
  <si>
    <t xml:space="preserve"> 173/2018</t>
  </si>
  <si>
    <t xml:space="preserve">Миленковић, Сандра   </t>
  </si>
  <si>
    <t xml:space="preserve"> 395/2022</t>
  </si>
  <si>
    <t xml:space="preserve">Милентијевић, Милица   </t>
  </si>
  <si>
    <t xml:space="preserve"> 366/2022</t>
  </si>
  <si>
    <t xml:space="preserve">Милетић, Матеја   </t>
  </si>
  <si>
    <t xml:space="preserve"> 4/2016</t>
  </si>
  <si>
    <t xml:space="preserve">Миливојевић, Јелена   </t>
  </si>
  <si>
    <t xml:space="preserve"> 251/2020</t>
  </si>
  <si>
    <t xml:space="preserve">Миличковић, Павле   </t>
  </si>
  <si>
    <t xml:space="preserve"> 221/2020</t>
  </si>
  <si>
    <t xml:space="preserve">Миловановић, Ива   </t>
  </si>
  <si>
    <t xml:space="preserve"> 107/2021</t>
  </si>
  <si>
    <t xml:space="preserve">Миловић, Никола   </t>
  </si>
  <si>
    <t xml:space="preserve"> 230/2021</t>
  </si>
  <si>
    <t xml:space="preserve">Милојевић, Анастасија   </t>
  </si>
  <si>
    <t xml:space="preserve"> 140/2018</t>
  </si>
  <si>
    <t xml:space="preserve">Милосављевић, Мира   </t>
  </si>
  <si>
    <t xml:space="preserve"> 396/2021</t>
  </si>
  <si>
    <t xml:space="preserve">Милосављевић, Тодор   </t>
  </si>
  <si>
    <t xml:space="preserve"> 84/2021</t>
  </si>
  <si>
    <t xml:space="preserve">Милошевић, Ђурђа   </t>
  </si>
  <si>
    <t xml:space="preserve"> 69/2020</t>
  </si>
  <si>
    <t xml:space="preserve">Милошевић, Јелена   </t>
  </si>
  <si>
    <t xml:space="preserve"> 31/2021</t>
  </si>
  <si>
    <t xml:space="preserve">Милошевић, Матеја   </t>
  </si>
  <si>
    <t xml:space="preserve"> 235/2021</t>
  </si>
  <si>
    <t xml:space="preserve">Милутиновић, Ања   </t>
  </si>
  <si>
    <t xml:space="preserve"> 262/2021</t>
  </si>
  <si>
    <t xml:space="preserve">Милутиновић, Ива   </t>
  </si>
  <si>
    <t xml:space="preserve"> 180/2021</t>
  </si>
  <si>
    <t xml:space="preserve">Милутиновић, Иван   </t>
  </si>
  <si>
    <t xml:space="preserve"> 448/2022</t>
  </si>
  <si>
    <t xml:space="preserve">Милутиновић, Јана   </t>
  </si>
  <si>
    <t xml:space="preserve"> 431/2019</t>
  </si>
  <si>
    <t xml:space="preserve">Минић, Јелена   </t>
  </si>
  <si>
    <t xml:space="preserve"> 101/2021</t>
  </si>
  <si>
    <t xml:space="preserve">Мирковић, Милена   </t>
  </si>
  <si>
    <t xml:space="preserve"> 325/2019</t>
  </si>
  <si>
    <t xml:space="preserve">Мирчић, Душан   </t>
  </si>
  <si>
    <t xml:space="preserve"> 135/2021</t>
  </si>
  <si>
    <t xml:space="preserve">Митровић, Александар   </t>
  </si>
  <si>
    <t xml:space="preserve"> 109/2020</t>
  </si>
  <si>
    <t xml:space="preserve">Мићевић, Митар   </t>
  </si>
  <si>
    <t xml:space="preserve"> 171/2021</t>
  </si>
  <si>
    <t xml:space="preserve">Михајлов, Андреј   </t>
  </si>
  <si>
    <t xml:space="preserve"> 68/2021</t>
  </si>
  <si>
    <t xml:space="preserve">Михајловић, Јелена   </t>
  </si>
  <si>
    <t xml:space="preserve"> 86/2019</t>
  </si>
  <si>
    <t xml:space="preserve">Мишмаш, Ана   </t>
  </si>
  <si>
    <t xml:space="preserve"> 349/2021</t>
  </si>
  <si>
    <t xml:space="preserve">Младеновић, Милица   </t>
  </si>
  <si>
    <t xml:space="preserve"> 264/2020</t>
  </si>
  <si>
    <t xml:space="preserve">Мољковић Сиротић, Марко   </t>
  </si>
  <si>
    <t xml:space="preserve"> 239/2021</t>
  </si>
  <si>
    <t xml:space="preserve">Ненадић, Марија   </t>
  </si>
  <si>
    <t xml:space="preserve"> 251/2021</t>
  </si>
  <si>
    <t xml:space="preserve">Ненадовић, Ања   </t>
  </si>
  <si>
    <t xml:space="preserve"> 170/2018</t>
  </si>
  <si>
    <t xml:space="preserve">Нешић, Никола   </t>
  </si>
  <si>
    <t xml:space="preserve"> 356/2020</t>
  </si>
  <si>
    <t xml:space="preserve">Нешовић, Даринка   </t>
  </si>
  <si>
    <t xml:space="preserve"> 403/2021</t>
  </si>
  <si>
    <t xml:space="preserve">Нешовић, Јулија   </t>
  </si>
  <si>
    <t xml:space="preserve"> 137/2017</t>
  </si>
  <si>
    <t xml:space="preserve">Николић, Ђорђе   </t>
  </si>
  <si>
    <t xml:space="preserve"> 302/2023</t>
  </si>
  <si>
    <t xml:space="preserve">Николић, Ивана   </t>
  </si>
  <si>
    <t xml:space="preserve"> 141/2021</t>
  </si>
  <si>
    <t xml:space="preserve">Нинчић, Ива   </t>
  </si>
  <si>
    <t xml:space="preserve"> 43/2021</t>
  </si>
  <si>
    <t xml:space="preserve">Новаковић, Стефан   </t>
  </si>
  <si>
    <t xml:space="preserve"> 8/2019</t>
  </si>
  <si>
    <t xml:space="preserve">Обрадиновић, Ана   </t>
  </si>
  <si>
    <t xml:space="preserve"> 152/2021</t>
  </si>
  <si>
    <t xml:space="preserve">Павловић, Петар   </t>
  </si>
  <si>
    <t xml:space="preserve"> 389/2021</t>
  </si>
  <si>
    <t xml:space="preserve"> 299/2021</t>
  </si>
  <si>
    <t xml:space="preserve">Павловић, Теа   </t>
  </si>
  <si>
    <t xml:space="preserve"> 197/2021</t>
  </si>
  <si>
    <t xml:space="preserve">Пандилоски, Андреј   </t>
  </si>
  <si>
    <t xml:space="preserve"> 227/2020</t>
  </si>
  <si>
    <t xml:space="preserve">Пантовић, Загорка   </t>
  </si>
  <si>
    <t xml:space="preserve"> 46/2019</t>
  </si>
  <si>
    <t xml:space="preserve">Пантовић, Милица   </t>
  </si>
  <si>
    <t xml:space="preserve"> 180/2019</t>
  </si>
  <si>
    <t xml:space="preserve">Парандиловић, Павле   </t>
  </si>
  <si>
    <t xml:space="preserve"> 175/2021</t>
  </si>
  <si>
    <t xml:space="preserve">Пауновић, Василије   </t>
  </si>
  <si>
    <t xml:space="preserve"> 358/2022</t>
  </si>
  <si>
    <t xml:space="preserve">Петровић, Александар   </t>
  </si>
  <si>
    <t xml:space="preserve"> 110/2015</t>
  </si>
  <si>
    <t xml:space="preserve">Петровић, Кристина   </t>
  </si>
  <si>
    <t xml:space="preserve"> 245/2020</t>
  </si>
  <si>
    <t xml:space="preserve">Петровић, Тијана   </t>
  </si>
  <si>
    <t xml:space="preserve"> 177/2020</t>
  </si>
  <si>
    <t xml:space="preserve">Печеничић, Јелена   </t>
  </si>
  <si>
    <t xml:space="preserve"> 219/2017</t>
  </si>
  <si>
    <t xml:space="preserve">Полић, Лена   </t>
  </si>
  <si>
    <t xml:space="preserve"> 75/2021</t>
  </si>
  <si>
    <t xml:space="preserve">Поповић, Петар   </t>
  </si>
  <si>
    <t xml:space="preserve"> 352/2020</t>
  </si>
  <si>
    <t xml:space="preserve">Поповић, Стеван   </t>
  </si>
  <si>
    <t xml:space="preserve"> 210/2020</t>
  </si>
  <si>
    <t xml:space="preserve">Поповић, Теодора   </t>
  </si>
  <si>
    <t xml:space="preserve"> 367/2022</t>
  </si>
  <si>
    <t xml:space="preserve"> 189/2019</t>
  </si>
  <si>
    <t xml:space="preserve">Праизовић, Исидора   </t>
  </si>
  <si>
    <t xml:space="preserve"> 60/2018</t>
  </si>
  <si>
    <t xml:space="preserve">Пушељић, Алекса   </t>
  </si>
  <si>
    <t xml:space="preserve"> 58/2020</t>
  </si>
  <si>
    <t xml:space="preserve">Радивојевић, Јана   </t>
  </si>
  <si>
    <t xml:space="preserve"> 311/2021</t>
  </si>
  <si>
    <t xml:space="preserve">Радовановић, Милош   </t>
  </si>
  <si>
    <t xml:space="preserve"> 156/2021</t>
  </si>
  <si>
    <t xml:space="preserve">Радојевић, Петар   </t>
  </si>
  <si>
    <t xml:space="preserve"> 130/2020</t>
  </si>
  <si>
    <t xml:space="preserve">Радојичић, Катарина   </t>
  </si>
  <si>
    <t xml:space="preserve"> 110/2021</t>
  </si>
  <si>
    <t xml:space="preserve">Радојичић, Никола   </t>
  </si>
  <si>
    <t xml:space="preserve"> 41/2020</t>
  </si>
  <si>
    <t xml:space="preserve">Радојковић, Ана   </t>
  </si>
  <si>
    <t xml:space="preserve"> 124/2019</t>
  </si>
  <si>
    <t xml:space="preserve">Рађеновић, Димитрије   </t>
  </si>
  <si>
    <t xml:space="preserve"> 26/2021</t>
  </si>
  <si>
    <t xml:space="preserve">Рајић, Борис   </t>
  </si>
  <si>
    <t xml:space="preserve"> 90/2020</t>
  </si>
  <si>
    <t xml:space="preserve">Ратковић, Владимир   </t>
  </si>
  <si>
    <t xml:space="preserve"> 361/2022</t>
  </si>
  <si>
    <t xml:space="preserve">Рашета, Данило   </t>
  </si>
  <si>
    <t xml:space="preserve"> 188/2019</t>
  </si>
  <si>
    <t xml:space="preserve">Ристић, Марија   </t>
  </si>
  <si>
    <t xml:space="preserve"> 210/2021</t>
  </si>
  <si>
    <t xml:space="preserve">Ристић, Милица   </t>
  </si>
  <si>
    <t xml:space="preserve"> 311/2019</t>
  </si>
  <si>
    <t xml:space="preserve">Ристић, Мина   </t>
  </si>
  <si>
    <t xml:space="preserve"> 4/2021</t>
  </si>
  <si>
    <t xml:space="preserve">Савић, Лазар   </t>
  </si>
  <si>
    <t xml:space="preserve"> 123/2019</t>
  </si>
  <si>
    <t xml:space="preserve">Савковић, Кристина   </t>
  </si>
  <si>
    <t xml:space="preserve"> 85/2021</t>
  </si>
  <si>
    <t xml:space="preserve">Секулић, Лука   </t>
  </si>
  <si>
    <t xml:space="preserve"> 174/2019</t>
  </si>
  <si>
    <t xml:space="preserve">Симић, Невена   </t>
  </si>
  <si>
    <t xml:space="preserve"> 240/2020</t>
  </si>
  <si>
    <t xml:space="preserve">Спасојевић, Немања   </t>
  </si>
  <si>
    <t xml:space="preserve"> 272/2019</t>
  </si>
  <si>
    <t xml:space="preserve">Сретеновић, Михаило   </t>
  </si>
  <si>
    <t xml:space="preserve"> 402/2022</t>
  </si>
  <si>
    <t xml:space="preserve">Стаматовић, Исидора   </t>
  </si>
  <si>
    <t xml:space="preserve"> 231/2021</t>
  </si>
  <si>
    <t xml:space="preserve">Станковић, Барбара   </t>
  </si>
  <si>
    <t xml:space="preserve"> 207/2021</t>
  </si>
  <si>
    <t xml:space="preserve">Станковић, Матија   </t>
  </si>
  <si>
    <t xml:space="preserve"> 65/2021</t>
  </si>
  <si>
    <t xml:space="preserve">Станојловић, Марина   </t>
  </si>
  <si>
    <t xml:space="preserve"> 103/2020</t>
  </si>
  <si>
    <t xml:space="preserve">Стефановић, Александар   </t>
  </si>
  <si>
    <t xml:space="preserve"> 85/2020</t>
  </si>
  <si>
    <t xml:space="preserve">Стојановић, Матеја   </t>
  </si>
  <si>
    <t xml:space="preserve"> 85/2019</t>
  </si>
  <si>
    <t xml:space="preserve">Стојановић, Тамара   </t>
  </si>
  <si>
    <t xml:space="preserve"> 126/2021</t>
  </si>
  <si>
    <t xml:space="preserve">Стојчић, Александар   </t>
  </si>
  <si>
    <t xml:space="preserve"> 183/2019</t>
  </si>
  <si>
    <t xml:space="preserve">Сувић, Игор   </t>
  </si>
  <si>
    <t xml:space="preserve"> 151/2021</t>
  </si>
  <si>
    <t xml:space="preserve">Томашевић, Алекса   </t>
  </si>
  <si>
    <t xml:space="preserve"> 172/2021</t>
  </si>
  <si>
    <t xml:space="preserve">Томић, Илија   </t>
  </si>
  <si>
    <t xml:space="preserve"> 156/2020</t>
  </si>
  <si>
    <t xml:space="preserve">Томић, Лазар   </t>
  </si>
  <si>
    <t xml:space="preserve"> 49/2020</t>
  </si>
  <si>
    <t xml:space="preserve">Тохољ, Давид   </t>
  </si>
  <si>
    <t xml:space="preserve"> 102/2021</t>
  </si>
  <si>
    <t xml:space="preserve">Тошковић, Тијана   </t>
  </si>
  <si>
    <t xml:space="preserve"> 354/2022</t>
  </si>
  <si>
    <t xml:space="preserve">Трајковић, Миљан   </t>
  </si>
  <si>
    <t xml:space="preserve"> 123/2021</t>
  </si>
  <si>
    <t xml:space="preserve">Трифуновић, Михајло   </t>
  </si>
  <si>
    <t xml:space="preserve"> 150/2021</t>
  </si>
  <si>
    <t xml:space="preserve">Тричковић, Јован   </t>
  </si>
  <si>
    <t xml:space="preserve"> 474/2018</t>
  </si>
  <si>
    <t xml:space="preserve">Тришовић, Михаило   </t>
  </si>
  <si>
    <t xml:space="preserve"> 222/2019</t>
  </si>
  <si>
    <t xml:space="preserve">Трпковић, Марија   </t>
  </si>
  <si>
    <t xml:space="preserve"> 39/2020</t>
  </si>
  <si>
    <t xml:space="preserve">Тртовић, Зарија   </t>
  </si>
  <si>
    <t xml:space="preserve"> 195/2020</t>
  </si>
  <si>
    <t xml:space="preserve">Туфегџић, Тимотије   </t>
  </si>
  <si>
    <t xml:space="preserve"> 120/2017</t>
  </si>
  <si>
    <t xml:space="preserve">Ћенај, Алија   </t>
  </si>
  <si>
    <t xml:space="preserve"> 254/2018</t>
  </si>
  <si>
    <t xml:space="preserve">Ћурић, Славица   </t>
  </si>
  <si>
    <t xml:space="preserve"> 266/2017</t>
  </si>
  <si>
    <t xml:space="preserve">Угринић, Сандра   </t>
  </si>
  <si>
    <t xml:space="preserve"> 189/2021</t>
  </si>
  <si>
    <t xml:space="preserve">Урошевић, Јована   </t>
  </si>
  <si>
    <t xml:space="preserve"> 249/2018</t>
  </si>
  <si>
    <t xml:space="preserve">Цвејић, Лазар   </t>
  </si>
  <si>
    <t xml:space="preserve"> 346/2021</t>
  </si>
  <si>
    <t xml:space="preserve">Цвејић, Милош   </t>
  </si>
  <si>
    <t xml:space="preserve"> 234/2019</t>
  </si>
  <si>
    <t xml:space="preserve">Цветковић, Алекса   </t>
  </si>
  <si>
    <t xml:space="preserve"> 157/2017</t>
  </si>
  <si>
    <t xml:space="preserve">Цветковић, Небојша   </t>
  </si>
  <si>
    <t xml:space="preserve"> 176/2019</t>
  </si>
  <si>
    <t xml:space="preserve">Црномарковић, Уна   </t>
  </si>
  <si>
    <t xml:space="preserve"> 231/2019</t>
  </si>
  <si>
    <t xml:space="preserve">Чолић, Ања   </t>
  </si>
  <si>
    <t xml:space="preserve"> 148/2019</t>
  </si>
  <si>
    <t xml:space="preserve">Чубриловић, Андреј   </t>
  </si>
  <si>
    <t xml:space="preserve"> 35/2021</t>
  </si>
  <si>
    <t xml:space="preserve">Чубриловић, Невена   </t>
  </si>
  <si>
    <t xml:space="preserve"> 310/2023</t>
  </si>
  <si>
    <t xml:space="preserve">Чурикова, Олга   </t>
  </si>
  <si>
    <t xml:space="preserve"> 11/2021</t>
  </si>
  <si>
    <t xml:space="preserve">Чутурић, Никола   </t>
  </si>
  <si>
    <t xml:space="preserve"> 252/2021</t>
  </si>
  <si>
    <t xml:space="preserve">Шапоњић, Тамара   </t>
  </si>
  <si>
    <t xml:space="preserve"> 9/2020</t>
  </si>
  <si>
    <t xml:space="preserve">Шевић, Ирина   </t>
  </si>
  <si>
    <t xml:space="preserve"> 69/2021</t>
  </si>
  <si>
    <t xml:space="preserve">Шешеља, Лука   </t>
  </si>
  <si>
    <t xml:space="preserve"> 93/2021</t>
  </si>
  <si>
    <t xml:space="preserve">Шобић, Николина   </t>
  </si>
  <si>
    <t xml:space="preserve"> 60/2021</t>
  </si>
  <si>
    <t xml:space="preserve">Шћекић, Катарина   </t>
  </si>
  <si>
    <t xml:space="preserve"> 293/2021</t>
  </si>
  <si>
    <t xml:space="preserve">Шука, Милица   </t>
  </si>
  <si>
    <t>ukupno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</si>
</sst>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2" borderId="2" xfId="0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0" fillId="0" borderId="0" xfId="0" applyFont="1" applyAlignment="1">
      <alignment/>
    </xf>
    <xf numFmtId="164" fontId="0" fillId="4" borderId="0" xfId="0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ill="1" applyAlignment="1">
      <alignment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zoomScale="124" zoomScaleNormal="124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" sqref="I1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26.7109375" style="1" customWidth="1"/>
    <col min="4" max="4" width="10.00390625" style="0" customWidth="1"/>
    <col min="5" max="5" width="11.7109375" style="0" customWidth="1"/>
    <col min="6" max="6" width="9.00390625" style="0" customWidth="1"/>
    <col min="7" max="7" width="8.421875" style="0" customWidth="1"/>
    <col min="8" max="8" width="7.57421875" style="1" customWidth="1"/>
    <col min="9" max="9" width="10.421875" style="0" customWidth="1"/>
    <col min="10" max="10" width="11.28125" style="0" customWidth="1"/>
    <col min="11" max="11" width="9.28125" style="0" customWidth="1"/>
    <col min="12" max="12" width="8.28125" style="0" customWidth="1"/>
    <col min="13" max="13" width="8.00390625" style="1" customWidth="1"/>
    <col min="14" max="16384" width="11.421875" style="0" customWidth="1"/>
  </cols>
  <sheetData>
    <row r="1" spans="4:13" ht="14.25">
      <c r="D1" s="2" t="s">
        <v>0</v>
      </c>
      <c r="E1" s="2"/>
      <c r="F1" s="2"/>
      <c r="G1" s="2"/>
      <c r="H1" s="2"/>
      <c r="I1" s="3" t="s">
        <v>1</v>
      </c>
      <c r="J1" s="3"/>
      <c r="K1" s="3"/>
      <c r="L1" s="3"/>
      <c r="M1" s="3"/>
    </row>
    <row r="2" spans="1:13" ht="14.25">
      <c r="A2" s="4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8" t="s">
        <v>8</v>
      </c>
      <c r="H2" s="9" t="s">
        <v>9</v>
      </c>
      <c r="I2" s="10" t="s">
        <v>5</v>
      </c>
      <c r="J2" s="11" t="s">
        <v>6</v>
      </c>
      <c r="K2" s="12" t="s">
        <v>7</v>
      </c>
      <c r="L2" s="12" t="s">
        <v>8</v>
      </c>
      <c r="M2" s="13" t="s">
        <v>9</v>
      </c>
    </row>
    <row r="3" spans="1:3" ht="14.25">
      <c r="A3">
        <v>1</v>
      </c>
      <c r="B3" t="s">
        <v>10</v>
      </c>
      <c r="C3" s="1" t="s">
        <v>11</v>
      </c>
    </row>
    <row r="4" spans="1:9" ht="14.25">
      <c r="A4">
        <v>2</v>
      </c>
      <c r="B4" t="s">
        <v>12</v>
      </c>
      <c r="C4" s="1" t="s">
        <v>13</v>
      </c>
      <c r="I4">
        <v>35</v>
      </c>
    </row>
    <row r="5" spans="1:3" ht="14.25">
      <c r="A5">
        <v>3</v>
      </c>
      <c r="B5" t="s">
        <v>14</v>
      </c>
      <c r="C5" s="1" t="s">
        <v>15</v>
      </c>
    </row>
    <row r="6" spans="1:3" ht="14.25">
      <c r="A6">
        <v>4</v>
      </c>
      <c r="B6" t="s">
        <v>16</v>
      </c>
      <c r="C6" s="1" t="s">
        <v>17</v>
      </c>
    </row>
    <row r="7" spans="1:13" ht="14.25">
      <c r="A7">
        <v>5</v>
      </c>
      <c r="B7" t="s">
        <v>18</v>
      </c>
      <c r="C7" s="1" t="s">
        <v>19</v>
      </c>
      <c r="I7">
        <v>25</v>
      </c>
      <c r="J7">
        <v>10</v>
      </c>
      <c r="K7" s="14">
        <f>MROUND(9/20*45,1)</f>
        <v>20</v>
      </c>
      <c r="L7">
        <f>SUM(I7:K7)</f>
        <v>55</v>
      </c>
      <c r="M7" s="1">
        <v>6</v>
      </c>
    </row>
    <row r="8" spans="1:3" ht="14.25">
      <c r="A8">
        <v>6</v>
      </c>
      <c r="B8" t="s">
        <v>20</v>
      </c>
      <c r="C8" s="1" t="s">
        <v>21</v>
      </c>
    </row>
    <row r="9" spans="1:13" ht="14.25">
      <c r="A9">
        <v>7</v>
      </c>
      <c r="B9" t="s">
        <v>22</v>
      </c>
      <c r="C9" s="1" t="s">
        <v>23</v>
      </c>
      <c r="I9">
        <v>35</v>
      </c>
      <c r="J9" s="15">
        <v>4</v>
      </c>
      <c r="K9" s="14">
        <f>MROUND(12/20*45,1)</f>
        <v>27</v>
      </c>
      <c r="M9" s="1">
        <v>5</v>
      </c>
    </row>
    <row r="10" spans="1:9" ht="14.25">
      <c r="A10">
        <v>8</v>
      </c>
      <c r="B10" t="s">
        <v>24</v>
      </c>
      <c r="C10" s="1" t="s">
        <v>25</v>
      </c>
      <c r="I10">
        <v>15</v>
      </c>
    </row>
    <row r="11" spans="1:13" ht="14.25">
      <c r="A11">
        <v>9</v>
      </c>
      <c r="B11" t="s">
        <v>26</v>
      </c>
      <c r="C11" s="1" t="s">
        <v>27</v>
      </c>
      <c r="I11">
        <v>22</v>
      </c>
      <c r="J11" s="15">
        <v>7</v>
      </c>
      <c r="K11" s="14">
        <f>MROUND(9.25/20*45,1)</f>
        <v>21</v>
      </c>
      <c r="M11" s="1">
        <v>5</v>
      </c>
    </row>
    <row r="12" spans="1:3" ht="14.25">
      <c r="A12">
        <v>10</v>
      </c>
      <c r="B12" t="s">
        <v>28</v>
      </c>
      <c r="C12" s="1" t="s">
        <v>29</v>
      </c>
    </row>
    <row r="13" spans="1:3" ht="14.25">
      <c r="A13">
        <v>11</v>
      </c>
      <c r="B13" t="s">
        <v>30</v>
      </c>
      <c r="C13" s="1" t="s">
        <v>31</v>
      </c>
    </row>
    <row r="14" spans="1:13" ht="14.25">
      <c r="A14">
        <v>12</v>
      </c>
      <c r="B14" t="s">
        <v>32</v>
      </c>
      <c r="C14" s="1" t="s">
        <v>33</v>
      </c>
      <c r="I14">
        <v>20</v>
      </c>
      <c r="J14">
        <v>11.5</v>
      </c>
      <c r="K14" s="14">
        <f>MROUND(15.5/20*45,1)</f>
        <v>35</v>
      </c>
      <c r="L14">
        <f>SUM(I14:K14)</f>
        <v>66.5</v>
      </c>
      <c r="M14" s="1">
        <v>7</v>
      </c>
    </row>
    <row r="15" spans="1:9" ht="14.25">
      <c r="A15">
        <v>13</v>
      </c>
      <c r="B15" t="s">
        <v>34</v>
      </c>
      <c r="C15" s="1" t="s">
        <v>35</v>
      </c>
      <c r="I15">
        <v>35</v>
      </c>
    </row>
    <row r="16" spans="1:3" ht="14.25">
      <c r="A16">
        <v>14</v>
      </c>
      <c r="B16" t="s">
        <v>36</v>
      </c>
      <c r="C16" s="1" t="s">
        <v>37</v>
      </c>
    </row>
    <row r="17" spans="1:3" ht="14.25">
      <c r="A17">
        <v>15</v>
      </c>
      <c r="B17" t="s">
        <v>38</v>
      </c>
      <c r="C17" s="1" t="s">
        <v>39</v>
      </c>
    </row>
    <row r="18" spans="1:13" ht="14.25">
      <c r="A18">
        <v>16</v>
      </c>
      <c r="B18" t="s">
        <v>40</v>
      </c>
      <c r="C18" s="1" t="s">
        <v>41</v>
      </c>
      <c r="I18">
        <v>40</v>
      </c>
      <c r="J18">
        <v>16.5</v>
      </c>
      <c r="K18" s="14">
        <f>MROUND(17.5/20*45,1)</f>
        <v>39</v>
      </c>
      <c r="L18">
        <f>SUM(I18:K18)</f>
        <v>95.5</v>
      </c>
      <c r="M18" s="1">
        <v>10</v>
      </c>
    </row>
    <row r="19" spans="1:3" ht="14.25">
      <c r="A19">
        <v>17</v>
      </c>
      <c r="B19" t="s">
        <v>42</v>
      </c>
      <c r="C19" s="1" t="s">
        <v>43</v>
      </c>
    </row>
    <row r="20" spans="1:3" ht="14.25">
      <c r="A20">
        <v>18</v>
      </c>
      <c r="B20" t="s">
        <v>44</v>
      </c>
      <c r="C20" s="1" t="s">
        <v>45</v>
      </c>
    </row>
    <row r="21" spans="1:13" ht="14.25">
      <c r="A21">
        <v>19</v>
      </c>
      <c r="B21" t="s">
        <v>46</v>
      </c>
      <c r="C21" s="1" t="s">
        <v>47</v>
      </c>
      <c r="I21">
        <v>25</v>
      </c>
      <c r="J21" s="15">
        <v>4</v>
      </c>
      <c r="K21" s="14">
        <f>MROUND(12/20*45,1)</f>
        <v>27</v>
      </c>
      <c r="M21" s="1">
        <v>5</v>
      </c>
    </row>
    <row r="22" spans="1:9" ht="14.25">
      <c r="A22">
        <v>20</v>
      </c>
      <c r="B22" t="s">
        <v>48</v>
      </c>
      <c r="C22" s="1" t="s">
        <v>49</v>
      </c>
      <c r="I22">
        <v>25</v>
      </c>
    </row>
    <row r="23" spans="1:3" ht="14.25">
      <c r="A23">
        <v>21</v>
      </c>
      <c r="B23" t="s">
        <v>50</v>
      </c>
      <c r="C23" s="1" t="s">
        <v>51</v>
      </c>
    </row>
    <row r="24" spans="1:13" ht="14.25">
      <c r="A24">
        <v>22</v>
      </c>
      <c r="B24" t="s">
        <v>52</v>
      </c>
      <c r="C24" s="1" t="s">
        <v>53</v>
      </c>
      <c r="I24">
        <v>22</v>
      </c>
      <c r="J24" s="15">
        <v>7</v>
      </c>
      <c r="K24" s="14">
        <f>MROUND(15/20*45,1)</f>
        <v>34</v>
      </c>
      <c r="M24" s="1">
        <v>5</v>
      </c>
    </row>
    <row r="25" spans="1:3" ht="14.25">
      <c r="A25">
        <v>23</v>
      </c>
      <c r="B25" t="s">
        <v>54</v>
      </c>
      <c r="C25" s="1" t="s">
        <v>55</v>
      </c>
    </row>
    <row r="26" spans="1:3" ht="14.25">
      <c r="A26">
        <v>24</v>
      </c>
      <c r="B26" t="s">
        <v>56</v>
      </c>
      <c r="C26" s="1" t="s">
        <v>57</v>
      </c>
    </row>
    <row r="27" spans="1:3" ht="14.25">
      <c r="A27">
        <v>25</v>
      </c>
      <c r="B27" t="s">
        <v>58</v>
      </c>
      <c r="C27" s="1" t="s">
        <v>59</v>
      </c>
    </row>
    <row r="28" spans="1:13" ht="14.25">
      <c r="A28">
        <v>26</v>
      </c>
      <c r="B28" t="s">
        <v>60</v>
      </c>
      <c r="C28" s="1" t="s">
        <v>61</v>
      </c>
      <c r="I28">
        <v>30</v>
      </c>
      <c r="J28">
        <v>10</v>
      </c>
      <c r="K28" s="14">
        <f>MROUND(12.5/20*45,1)</f>
        <v>28</v>
      </c>
      <c r="L28">
        <f>SUM(I28:K28)</f>
        <v>68</v>
      </c>
      <c r="M28" s="1">
        <v>7</v>
      </c>
    </row>
    <row r="29" spans="1:3" ht="14.25">
      <c r="A29">
        <v>27</v>
      </c>
      <c r="B29" t="s">
        <v>62</v>
      </c>
      <c r="C29" s="1" t="s">
        <v>63</v>
      </c>
    </row>
    <row r="30" spans="1:3" ht="14.25">
      <c r="A30">
        <v>28</v>
      </c>
      <c r="B30" t="s">
        <v>64</v>
      </c>
      <c r="C30" s="1" t="s">
        <v>65</v>
      </c>
    </row>
    <row r="31" spans="1:3" ht="14.25">
      <c r="A31">
        <v>29</v>
      </c>
      <c r="B31" t="s">
        <v>66</v>
      </c>
      <c r="C31" s="1" t="s">
        <v>67</v>
      </c>
    </row>
    <row r="32" spans="1:4" ht="14.25">
      <c r="A32">
        <v>30</v>
      </c>
      <c r="B32" t="s">
        <v>68</v>
      </c>
      <c r="C32" s="1" t="s">
        <v>69</v>
      </c>
      <c r="D32">
        <v>35</v>
      </c>
    </row>
    <row r="33" spans="1:13" ht="14.25">
      <c r="A33">
        <v>31</v>
      </c>
      <c r="B33" t="s">
        <v>70</v>
      </c>
      <c r="C33" s="1" t="s">
        <v>71</v>
      </c>
      <c r="I33">
        <v>35</v>
      </c>
      <c r="J33" s="15">
        <v>4</v>
      </c>
      <c r="K33" s="16">
        <f>MROUND(5.25/20*45,1)</f>
        <v>12</v>
      </c>
      <c r="M33" s="1">
        <v>5</v>
      </c>
    </row>
    <row r="34" spans="1:3" ht="14.25">
      <c r="A34">
        <v>32</v>
      </c>
      <c r="B34" t="s">
        <v>72</v>
      </c>
      <c r="C34" s="1" t="s">
        <v>73</v>
      </c>
    </row>
    <row r="35" spans="1:3" ht="14.25">
      <c r="A35">
        <v>33</v>
      </c>
      <c r="B35" t="s">
        <v>74</v>
      </c>
      <c r="C35" s="1" t="s">
        <v>75</v>
      </c>
    </row>
    <row r="36" spans="1:13" ht="14.25">
      <c r="A36">
        <v>34</v>
      </c>
      <c r="B36" t="s">
        <v>76</v>
      </c>
      <c r="C36" s="1" t="s">
        <v>77</v>
      </c>
      <c r="I36">
        <v>35</v>
      </c>
      <c r="J36" s="15">
        <v>7</v>
      </c>
      <c r="K36" s="16">
        <f>MROUND(7.25/20*45,1)</f>
        <v>16</v>
      </c>
      <c r="M36" s="1">
        <v>5</v>
      </c>
    </row>
    <row r="37" spans="1:13" ht="14.25">
      <c r="A37">
        <v>35</v>
      </c>
      <c r="B37" t="s">
        <v>78</v>
      </c>
      <c r="C37" s="1" t="s">
        <v>79</v>
      </c>
      <c r="I37">
        <v>23</v>
      </c>
      <c r="J37">
        <v>10</v>
      </c>
      <c r="K37" s="14">
        <f>MROUND(14/20*45,1)</f>
        <v>31</v>
      </c>
      <c r="L37">
        <f aca="true" t="shared" si="0" ref="L37:L39">SUM(I37:K37)</f>
        <v>64</v>
      </c>
      <c r="M37" s="1">
        <v>7</v>
      </c>
    </row>
    <row r="38" spans="1:13" ht="14.25">
      <c r="A38">
        <v>36</v>
      </c>
      <c r="B38" t="s">
        <v>80</v>
      </c>
      <c r="C38" s="1" t="s">
        <v>81</v>
      </c>
      <c r="I38">
        <v>15</v>
      </c>
      <c r="J38">
        <v>18.5</v>
      </c>
      <c r="K38" s="14">
        <f>MROUND(19/20*45,1)</f>
        <v>43</v>
      </c>
      <c r="L38">
        <f t="shared" si="0"/>
        <v>76.5</v>
      </c>
      <c r="M38" s="1">
        <v>8</v>
      </c>
    </row>
    <row r="39" spans="1:13" ht="14.25">
      <c r="A39">
        <v>37</v>
      </c>
      <c r="B39" t="s">
        <v>82</v>
      </c>
      <c r="C39" s="1" t="s">
        <v>83</v>
      </c>
      <c r="I39">
        <v>40</v>
      </c>
      <c r="J39">
        <v>16.5</v>
      </c>
      <c r="K39" s="14">
        <f>MROUND(8.75/20*45,1)</f>
        <v>20</v>
      </c>
      <c r="L39">
        <f t="shared" si="0"/>
        <v>76.5</v>
      </c>
      <c r="M39" s="1">
        <v>8</v>
      </c>
    </row>
    <row r="40" spans="1:3" ht="14.25">
      <c r="A40">
        <v>38</v>
      </c>
      <c r="B40" t="s">
        <v>84</v>
      </c>
      <c r="C40" s="1" t="s">
        <v>85</v>
      </c>
    </row>
    <row r="41" spans="1:13" ht="14.25">
      <c r="A41">
        <v>39</v>
      </c>
      <c r="B41" t="s">
        <v>86</v>
      </c>
      <c r="C41" s="1" t="s">
        <v>87</v>
      </c>
      <c r="D41">
        <v>35</v>
      </c>
      <c r="I41">
        <v>35</v>
      </c>
      <c r="J41" s="15">
        <v>6</v>
      </c>
      <c r="K41" s="14">
        <f>MROUND(12.75/20*45,1)</f>
        <v>29</v>
      </c>
      <c r="M41" s="1">
        <v>5</v>
      </c>
    </row>
    <row r="42" spans="1:3" ht="14.25">
      <c r="A42">
        <v>40</v>
      </c>
      <c r="B42" t="s">
        <v>88</v>
      </c>
      <c r="C42" s="1" t="s">
        <v>89</v>
      </c>
    </row>
    <row r="43" spans="1:3" ht="14.25">
      <c r="A43">
        <v>41</v>
      </c>
      <c r="B43" t="s">
        <v>90</v>
      </c>
      <c r="C43" s="1" t="s">
        <v>91</v>
      </c>
    </row>
    <row r="44" spans="1:13" ht="14.25">
      <c r="A44">
        <v>42</v>
      </c>
      <c r="B44" t="s">
        <v>92</v>
      </c>
      <c r="C44" s="1" t="s">
        <v>93</v>
      </c>
      <c r="I44">
        <v>35</v>
      </c>
      <c r="J44" s="15">
        <v>6</v>
      </c>
      <c r="K44" s="14">
        <f>MROUND(13.25/20*45,1)</f>
        <v>30</v>
      </c>
      <c r="M44" s="1">
        <v>5</v>
      </c>
    </row>
    <row r="45" spans="1:3" ht="14.25">
      <c r="A45">
        <v>43</v>
      </c>
      <c r="B45" t="s">
        <v>94</v>
      </c>
      <c r="C45" s="1" t="s">
        <v>95</v>
      </c>
    </row>
    <row r="46" spans="1:13" ht="14.25">
      <c r="A46">
        <v>44</v>
      </c>
      <c r="B46" t="s">
        <v>96</v>
      </c>
      <c r="C46" s="1" t="s">
        <v>97</v>
      </c>
      <c r="I46">
        <v>35</v>
      </c>
      <c r="J46">
        <v>11</v>
      </c>
      <c r="K46" s="14">
        <f>MROUND(11/20*45,1)</f>
        <v>25</v>
      </c>
      <c r="L46">
        <f>SUM(I46:K46)</f>
        <v>71</v>
      </c>
      <c r="M46" s="1">
        <v>8</v>
      </c>
    </row>
    <row r="47" spans="1:13" ht="14.25">
      <c r="A47">
        <v>45</v>
      </c>
      <c r="B47" t="s">
        <v>98</v>
      </c>
      <c r="C47" s="1" t="s">
        <v>99</v>
      </c>
      <c r="I47">
        <v>33</v>
      </c>
      <c r="J47" s="15">
        <v>7</v>
      </c>
      <c r="K47" s="14">
        <f>MROUND(10.25/20*45,1)</f>
        <v>23</v>
      </c>
      <c r="M47" s="1">
        <v>5</v>
      </c>
    </row>
    <row r="48" spans="1:13" ht="14.25">
      <c r="A48">
        <v>46</v>
      </c>
      <c r="B48" t="s">
        <v>100</v>
      </c>
      <c r="C48" s="1" t="s">
        <v>101</v>
      </c>
      <c r="I48">
        <v>35</v>
      </c>
      <c r="J48">
        <v>17</v>
      </c>
      <c r="K48" s="14">
        <f>MROUND(13.5/20*45,1)</f>
        <v>30</v>
      </c>
      <c r="L48">
        <f aca="true" t="shared" si="1" ref="L48:L49">SUM(I48:K48)</f>
        <v>82</v>
      </c>
      <c r="M48" s="1">
        <v>9</v>
      </c>
    </row>
    <row r="49" spans="1:13" ht="14.25">
      <c r="A49">
        <v>47</v>
      </c>
      <c r="B49" t="s">
        <v>102</v>
      </c>
      <c r="C49" s="1" t="s">
        <v>103</v>
      </c>
      <c r="I49">
        <v>40</v>
      </c>
      <c r="J49">
        <v>13</v>
      </c>
      <c r="K49" s="14">
        <f>MROUND(15/20*45,1)</f>
        <v>34</v>
      </c>
      <c r="L49">
        <f t="shared" si="1"/>
        <v>87</v>
      </c>
      <c r="M49" s="1">
        <v>9</v>
      </c>
    </row>
    <row r="50" spans="1:3" ht="14.25">
      <c r="A50">
        <v>48</v>
      </c>
      <c r="B50" t="s">
        <v>104</v>
      </c>
      <c r="C50" s="1" t="s">
        <v>105</v>
      </c>
    </row>
    <row r="51" spans="1:13" ht="14.25">
      <c r="A51">
        <v>49</v>
      </c>
      <c r="B51" t="s">
        <v>106</v>
      </c>
      <c r="C51" s="1" t="s">
        <v>107</v>
      </c>
      <c r="I51">
        <v>25</v>
      </c>
      <c r="J51">
        <v>10</v>
      </c>
      <c r="K51" s="14">
        <f>MROUND(11/20*45,1)</f>
        <v>25</v>
      </c>
      <c r="L51">
        <f>SUM(I51:K51)</f>
        <v>60</v>
      </c>
      <c r="M51" s="1">
        <v>6</v>
      </c>
    </row>
    <row r="52" spans="1:13" ht="14.25">
      <c r="A52">
        <v>50</v>
      </c>
      <c r="B52" t="s">
        <v>108</v>
      </c>
      <c r="C52" s="1" t="s">
        <v>109</v>
      </c>
      <c r="I52">
        <v>15</v>
      </c>
      <c r="J52" s="15">
        <v>4</v>
      </c>
      <c r="K52" s="14">
        <f>MROUND(9.5/20*45,1)</f>
        <v>21</v>
      </c>
      <c r="M52" s="1">
        <v>5</v>
      </c>
    </row>
    <row r="53" spans="1:3" ht="14.25">
      <c r="A53">
        <v>51</v>
      </c>
      <c r="B53" t="s">
        <v>110</v>
      </c>
      <c r="C53" s="1" t="s">
        <v>111</v>
      </c>
    </row>
    <row r="54" spans="1:13" ht="14.25">
      <c r="A54">
        <v>52</v>
      </c>
      <c r="B54" t="s">
        <v>112</v>
      </c>
      <c r="C54" s="1" t="s">
        <v>113</v>
      </c>
      <c r="I54">
        <v>25</v>
      </c>
      <c r="J54" s="15">
        <v>8.5</v>
      </c>
      <c r="K54" s="14">
        <f>MROUND(11/20*45,1)</f>
        <v>25</v>
      </c>
      <c r="M54" s="1">
        <v>5</v>
      </c>
    </row>
    <row r="55" spans="1:3" ht="14.25">
      <c r="A55">
        <v>53</v>
      </c>
      <c r="B55" t="s">
        <v>114</v>
      </c>
      <c r="C55" s="1" t="s">
        <v>115</v>
      </c>
    </row>
    <row r="56" spans="1:9" ht="14.25">
      <c r="A56">
        <v>54</v>
      </c>
      <c r="B56" t="s">
        <v>116</v>
      </c>
      <c r="C56" s="1" t="s">
        <v>117</v>
      </c>
      <c r="I56">
        <v>25</v>
      </c>
    </row>
    <row r="57" spans="1:3" ht="14.25">
      <c r="A57">
        <v>55</v>
      </c>
      <c r="B57" t="s">
        <v>118</v>
      </c>
      <c r="C57" s="1" t="s">
        <v>119</v>
      </c>
    </row>
    <row r="58" spans="1:3" ht="14.25">
      <c r="A58">
        <v>56</v>
      </c>
      <c r="B58" t="s">
        <v>120</v>
      </c>
      <c r="C58" s="1" t="s">
        <v>121</v>
      </c>
    </row>
    <row r="59" spans="1:3" ht="14.25">
      <c r="A59">
        <v>57</v>
      </c>
      <c r="B59" t="s">
        <v>122</v>
      </c>
      <c r="C59" s="1" t="s">
        <v>123</v>
      </c>
    </row>
    <row r="60" spans="1:13" ht="14.25">
      <c r="A60">
        <v>58</v>
      </c>
      <c r="B60" t="s">
        <v>124</v>
      </c>
      <c r="C60" s="1" t="s">
        <v>125</v>
      </c>
      <c r="I60">
        <v>35</v>
      </c>
      <c r="J60">
        <v>11</v>
      </c>
      <c r="K60" s="14">
        <f>MROUND(14.25/20*45,1)</f>
        <v>32</v>
      </c>
      <c r="L60">
        <f aca="true" t="shared" si="2" ref="L60:L61">SUM(I60:K60)</f>
        <v>78</v>
      </c>
      <c r="M60" s="1">
        <v>8</v>
      </c>
    </row>
    <row r="61" spans="1:13" ht="14.25">
      <c r="A61">
        <v>59</v>
      </c>
      <c r="B61" t="s">
        <v>126</v>
      </c>
      <c r="C61" s="1" t="s">
        <v>127</v>
      </c>
      <c r="I61">
        <v>15</v>
      </c>
      <c r="J61">
        <v>18</v>
      </c>
      <c r="K61" s="14">
        <f>MROUND(15.75/20*45,1)</f>
        <v>35</v>
      </c>
      <c r="L61">
        <f t="shared" si="2"/>
        <v>68</v>
      </c>
      <c r="M61" s="1">
        <v>7</v>
      </c>
    </row>
    <row r="62" spans="1:3" ht="14.25">
      <c r="A62">
        <v>60</v>
      </c>
      <c r="B62" t="s">
        <v>128</v>
      </c>
      <c r="C62" s="1" t="s">
        <v>129</v>
      </c>
    </row>
    <row r="63" spans="1:3" ht="14.25">
      <c r="A63">
        <v>61</v>
      </c>
      <c r="B63" t="s">
        <v>130</v>
      </c>
      <c r="C63" s="1" t="s">
        <v>131</v>
      </c>
    </row>
    <row r="64" spans="1:3" ht="14.25">
      <c r="A64">
        <v>62</v>
      </c>
      <c r="B64" t="s">
        <v>132</v>
      </c>
      <c r="C64" s="1" t="s">
        <v>133</v>
      </c>
    </row>
    <row r="65" spans="1:3" ht="14.25">
      <c r="A65">
        <v>63</v>
      </c>
      <c r="B65" t="s">
        <v>134</v>
      </c>
      <c r="C65" s="1" t="s">
        <v>135</v>
      </c>
    </row>
    <row r="66" spans="1:13" ht="14.25">
      <c r="A66">
        <v>64</v>
      </c>
      <c r="B66" t="s">
        <v>136</v>
      </c>
      <c r="C66" s="1" t="s">
        <v>137</v>
      </c>
      <c r="I66">
        <v>25</v>
      </c>
      <c r="J66">
        <v>13.5</v>
      </c>
      <c r="K66" s="14">
        <f aca="true" t="shared" si="3" ref="K66:K67">MROUND(13.75/20*45,1)</f>
        <v>31</v>
      </c>
      <c r="L66">
        <f aca="true" t="shared" si="4" ref="L66:L67">SUM(I66:K66)</f>
        <v>69.5</v>
      </c>
      <c r="M66" s="1">
        <v>7</v>
      </c>
    </row>
    <row r="67" spans="1:13" ht="14.25">
      <c r="A67">
        <v>65</v>
      </c>
      <c r="B67" t="s">
        <v>138</v>
      </c>
      <c r="C67" s="1" t="s">
        <v>139</v>
      </c>
      <c r="I67">
        <v>40</v>
      </c>
      <c r="J67">
        <v>17</v>
      </c>
      <c r="K67" s="14">
        <f t="shared" si="3"/>
        <v>31</v>
      </c>
      <c r="L67">
        <f t="shared" si="4"/>
        <v>88</v>
      </c>
      <c r="M67" s="1">
        <v>9</v>
      </c>
    </row>
    <row r="68" spans="1:3" ht="14.25">
      <c r="A68">
        <v>66</v>
      </c>
      <c r="B68" t="s">
        <v>140</v>
      </c>
      <c r="C68" s="1" t="s">
        <v>141</v>
      </c>
    </row>
    <row r="69" spans="1:13" ht="14.25">
      <c r="A69">
        <v>67</v>
      </c>
      <c r="B69" t="s">
        <v>142</v>
      </c>
      <c r="C69" s="1" t="s">
        <v>143</v>
      </c>
      <c r="I69">
        <v>35</v>
      </c>
      <c r="J69" s="15">
        <v>2</v>
      </c>
      <c r="K69" s="14">
        <f>MROUND(10/20*45,1)</f>
        <v>23</v>
      </c>
      <c r="M69" s="1">
        <v>5</v>
      </c>
    </row>
    <row r="70" spans="1:13" ht="14.25">
      <c r="A70">
        <v>68</v>
      </c>
      <c r="B70" t="s">
        <v>144</v>
      </c>
      <c r="C70" s="1" t="s">
        <v>145</v>
      </c>
      <c r="I70">
        <v>40</v>
      </c>
      <c r="J70">
        <v>14</v>
      </c>
      <c r="K70" s="14">
        <f>MROUND(12.25/20*45,1)</f>
        <v>28</v>
      </c>
      <c r="L70">
        <f aca="true" t="shared" si="5" ref="L70:L71">SUM(I70:K70)</f>
        <v>82</v>
      </c>
      <c r="M70" s="1">
        <v>9</v>
      </c>
    </row>
    <row r="71" spans="1:13" ht="14.25">
      <c r="A71">
        <v>69</v>
      </c>
      <c r="B71" t="s">
        <v>146</v>
      </c>
      <c r="C71" s="1" t="s">
        <v>147</v>
      </c>
      <c r="I71">
        <v>35</v>
      </c>
      <c r="J71">
        <v>18</v>
      </c>
      <c r="K71" s="14">
        <f>MROUND(16.75/20*45,1)</f>
        <v>38</v>
      </c>
      <c r="L71">
        <f t="shared" si="5"/>
        <v>91</v>
      </c>
      <c r="M71" s="1">
        <v>10</v>
      </c>
    </row>
    <row r="72" spans="1:3" ht="14.25">
      <c r="A72">
        <v>70</v>
      </c>
      <c r="B72" t="s">
        <v>148</v>
      </c>
      <c r="C72" s="1" t="s">
        <v>149</v>
      </c>
    </row>
    <row r="73" spans="1:9" ht="14.25">
      <c r="A73">
        <v>71</v>
      </c>
      <c r="B73" t="s">
        <v>150</v>
      </c>
      <c r="C73" s="1" t="s">
        <v>151</v>
      </c>
      <c r="I73">
        <v>21</v>
      </c>
    </row>
    <row r="74" spans="1:13" ht="14.25">
      <c r="A74">
        <v>72</v>
      </c>
      <c r="B74" t="s">
        <v>152</v>
      </c>
      <c r="C74" s="1" t="s">
        <v>153</v>
      </c>
      <c r="I74">
        <v>32</v>
      </c>
      <c r="J74" s="15">
        <v>4</v>
      </c>
      <c r="K74" s="14">
        <f>MROUND(10/20*45,1)</f>
        <v>23</v>
      </c>
      <c r="M74" s="1">
        <v>5</v>
      </c>
    </row>
    <row r="75" spans="1:3" ht="14.25">
      <c r="A75">
        <v>73</v>
      </c>
      <c r="B75" t="s">
        <v>154</v>
      </c>
      <c r="C75" s="1" t="s">
        <v>155</v>
      </c>
    </row>
    <row r="76" spans="1:3" ht="14.25">
      <c r="A76">
        <v>74</v>
      </c>
      <c r="B76" t="s">
        <v>156</v>
      </c>
      <c r="C76" s="1" t="s">
        <v>157</v>
      </c>
    </row>
    <row r="77" spans="1:3" ht="14.25">
      <c r="A77">
        <v>75</v>
      </c>
      <c r="B77" t="s">
        <v>158</v>
      </c>
      <c r="C77" s="1" t="s">
        <v>159</v>
      </c>
    </row>
    <row r="78" spans="1:3" ht="14.25">
      <c r="A78">
        <v>76</v>
      </c>
      <c r="B78" t="s">
        <v>160</v>
      </c>
      <c r="C78" s="1" t="s">
        <v>161</v>
      </c>
    </row>
    <row r="79" spans="1:3" ht="14.25">
      <c r="A79">
        <v>77</v>
      </c>
      <c r="B79" t="s">
        <v>162</v>
      </c>
      <c r="C79" s="1" t="s">
        <v>163</v>
      </c>
    </row>
    <row r="80" spans="1:13" ht="14.25">
      <c r="A80">
        <v>78</v>
      </c>
      <c r="B80" t="s">
        <v>164</v>
      </c>
      <c r="C80" s="1" t="s">
        <v>165</v>
      </c>
      <c r="I80">
        <v>35</v>
      </c>
      <c r="J80" s="15">
        <v>8</v>
      </c>
      <c r="K80" s="14">
        <f>MROUND(11.25/20*45,1)</f>
        <v>25</v>
      </c>
      <c r="M80" s="1">
        <v>5</v>
      </c>
    </row>
    <row r="81" spans="1:3" ht="14.25">
      <c r="A81">
        <v>79</v>
      </c>
      <c r="B81" t="s">
        <v>166</v>
      </c>
      <c r="C81" s="1" t="s">
        <v>167</v>
      </c>
    </row>
    <row r="82" spans="1:9" ht="14.25">
      <c r="A82">
        <v>80</v>
      </c>
      <c r="B82" t="s">
        <v>168</v>
      </c>
      <c r="C82" s="1" t="s">
        <v>169</v>
      </c>
      <c r="I82">
        <v>25</v>
      </c>
    </row>
    <row r="83" spans="1:3" ht="14.25">
      <c r="A83">
        <v>81</v>
      </c>
      <c r="B83" t="s">
        <v>170</v>
      </c>
      <c r="C83" s="1" t="s">
        <v>171</v>
      </c>
    </row>
    <row r="84" spans="1:3" ht="14.25">
      <c r="A84">
        <v>82</v>
      </c>
      <c r="B84" t="s">
        <v>172</v>
      </c>
      <c r="C84" s="1" t="s">
        <v>173</v>
      </c>
    </row>
    <row r="85" spans="1:3" ht="14.25">
      <c r="A85">
        <v>83</v>
      </c>
      <c r="B85" t="s">
        <v>174</v>
      </c>
      <c r="C85" s="1" t="s">
        <v>175</v>
      </c>
    </row>
    <row r="86" spans="1:13" ht="14.25">
      <c r="A86">
        <v>84</v>
      </c>
      <c r="B86" t="s">
        <v>176</v>
      </c>
      <c r="C86" s="1" t="s">
        <v>177</v>
      </c>
      <c r="I86">
        <v>40</v>
      </c>
      <c r="J86" s="15">
        <v>5</v>
      </c>
      <c r="K86" s="16">
        <f>MROUND(6.25/20*45,1)</f>
        <v>14</v>
      </c>
      <c r="M86" s="1">
        <v>5</v>
      </c>
    </row>
    <row r="87" spans="1:13" ht="14.25">
      <c r="A87">
        <v>85</v>
      </c>
      <c r="B87" t="s">
        <v>178</v>
      </c>
      <c r="C87" s="1" t="s">
        <v>179</v>
      </c>
      <c r="I87">
        <v>25</v>
      </c>
      <c r="J87">
        <v>17</v>
      </c>
      <c r="K87" s="14">
        <f>MROUND(11/20*45,1)</f>
        <v>25</v>
      </c>
      <c r="L87">
        <f>SUM(I87:K87)</f>
        <v>67</v>
      </c>
      <c r="M87" s="1">
        <v>7</v>
      </c>
    </row>
    <row r="88" spans="1:3" ht="14.25">
      <c r="A88">
        <v>86</v>
      </c>
      <c r="B88" t="s">
        <v>180</v>
      </c>
      <c r="C88" s="1" t="s">
        <v>181</v>
      </c>
    </row>
    <row r="89" spans="1:3" ht="14.25">
      <c r="A89">
        <v>87</v>
      </c>
      <c r="B89" t="s">
        <v>182</v>
      </c>
      <c r="C89" s="1" t="s">
        <v>183</v>
      </c>
    </row>
    <row r="90" spans="1:13" ht="14.25">
      <c r="A90">
        <v>88</v>
      </c>
      <c r="B90" t="s">
        <v>184</v>
      </c>
      <c r="C90" s="1" t="s">
        <v>185</v>
      </c>
      <c r="I90">
        <v>35</v>
      </c>
      <c r="J90" s="15">
        <v>7</v>
      </c>
      <c r="K90" s="14">
        <f>MROUND(10.75/20*45,1)</f>
        <v>24</v>
      </c>
      <c r="M90" s="1">
        <v>5</v>
      </c>
    </row>
    <row r="91" spans="1:3" ht="14.25">
      <c r="A91">
        <v>89</v>
      </c>
      <c r="B91" t="s">
        <v>186</v>
      </c>
      <c r="C91" s="1" t="s">
        <v>187</v>
      </c>
    </row>
    <row r="92" spans="1:13" ht="14.25">
      <c r="A92">
        <v>90</v>
      </c>
      <c r="B92" t="s">
        <v>188</v>
      </c>
      <c r="C92" s="1" t="s">
        <v>189</v>
      </c>
      <c r="I92">
        <v>25</v>
      </c>
      <c r="J92">
        <v>19</v>
      </c>
      <c r="K92" s="14">
        <f>MROUND(18.5/20*45,1)</f>
        <v>42</v>
      </c>
      <c r="L92">
        <f aca="true" t="shared" si="6" ref="L92:L93">SUM(I92:K92)</f>
        <v>86</v>
      </c>
      <c r="M92" s="1">
        <v>9</v>
      </c>
    </row>
    <row r="93" spans="1:13" ht="14.25">
      <c r="A93">
        <v>91</v>
      </c>
      <c r="B93" t="s">
        <v>190</v>
      </c>
      <c r="C93" s="1" t="s">
        <v>191</v>
      </c>
      <c r="I93">
        <v>25</v>
      </c>
      <c r="J93">
        <v>15</v>
      </c>
      <c r="K93" s="14">
        <f>MROUND(19.25/20*45,1)</f>
        <v>43</v>
      </c>
      <c r="L93">
        <f t="shared" si="6"/>
        <v>83</v>
      </c>
      <c r="M93" s="1">
        <v>9</v>
      </c>
    </row>
    <row r="94" spans="1:3" ht="14.25">
      <c r="A94">
        <v>92</v>
      </c>
      <c r="B94" t="s">
        <v>192</v>
      </c>
      <c r="C94" s="1" t="s">
        <v>193</v>
      </c>
    </row>
    <row r="95" spans="1:13" ht="14.25">
      <c r="A95">
        <v>93</v>
      </c>
      <c r="B95" t="s">
        <v>194</v>
      </c>
      <c r="C95" s="1" t="s">
        <v>195</v>
      </c>
      <c r="I95">
        <v>22</v>
      </c>
      <c r="J95">
        <v>10</v>
      </c>
      <c r="K95" s="14">
        <f>MROUND(17.75/20*45,1)</f>
        <v>40</v>
      </c>
      <c r="L95">
        <f>SUM(I95:K95)</f>
        <v>72</v>
      </c>
      <c r="M95" s="1">
        <v>8</v>
      </c>
    </row>
    <row r="96" spans="1:13" ht="14.25">
      <c r="A96">
        <v>94</v>
      </c>
      <c r="B96" t="s">
        <v>196</v>
      </c>
      <c r="C96" s="1" t="s">
        <v>197</v>
      </c>
      <c r="I96">
        <v>25</v>
      </c>
      <c r="J96" s="15">
        <v>8</v>
      </c>
      <c r="K96" s="14">
        <f>MROUND(10.25/20*45,1)</f>
        <v>23</v>
      </c>
      <c r="M96" s="1">
        <v>5</v>
      </c>
    </row>
    <row r="97" spans="1:13" ht="14.25">
      <c r="A97">
        <v>95</v>
      </c>
      <c r="B97" t="s">
        <v>198</v>
      </c>
      <c r="C97" s="1" t="s">
        <v>199</v>
      </c>
      <c r="I97">
        <v>40</v>
      </c>
      <c r="J97">
        <v>10</v>
      </c>
      <c r="K97" s="14">
        <f>MROUND(9.75/20*45,1)</f>
        <v>22</v>
      </c>
      <c r="L97">
        <f>SUM(I97:K97)</f>
        <v>72</v>
      </c>
      <c r="M97" s="1">
        <v>8</v>
      </c>
    </row>
    <row r="98" spans="1:3" ht="14.25">
      <c r="A98">
        <v>96</v>
      </c>
      <c r="B98" t="s">
        <v>200</v>
      </c>
      <c r="C98" s="1" t="s">
        <v>201</v>
      </c>
    </row>
    <row r="99" spans="1:13" ht="14.25">
      <c r="A99">
        <v>97</v>
      </c>
      <c r="B99" t="s">
        <v>202</v>
      </c>
      <c r="C99" s="1" t="s">
        <v>203</v>
      </c>
      <c r="D99">
        <v>25</v>
      </c>
      <c r="E99" s="17">
        <v>4</v>
      </c>
      <c r="F99" s="17">
        <f>MROUND(4.75/20*45,1)</f>
        <v>11</v>
      </c>
      <c r="H99" s="1">
        <v>5</v>
      </c>
      <c r="I99">
        <v>25</v>
      </c>
      <c r="J99" s="15">
        <v>7</v>
      </c>
      <c r="K99" s="16">
        <f>MROUND(7.25/20*45,1)</f>
        <v>16</v>
      </c>
      <c r="M99" s="1">
        <v>5</v>
      </c>
    </row>
    <row r="100" spans="1:13" ht="12.75">
      <c r="A100">
        <v>98</v>
      </c>
      <c r="B100" t="s">
        <v>204</v>
      </c>
      <c r="C100" s="1" t="s">
        <v>205</v>
      </c>
      <c r="I100">
        <v>25</v>
      </c>
      <c r="J100" s="15">
        <v>2</v>
      </c>
      <c r="K100" s="16">
        <f>MROUND(7/20*45,1)</f>
        <v>16</v>
      </c>
      <c r="M100" s="1">
        <v>5</v>
      </c>
    </row>
    <row r="101" spans="1:3" ht="12.75">
      <c r="A101">
        <v>99</v>
      </c>
      <c r="B101" t="s">
        <v>206</v>
      </c>
      <c r="C101" s="1" t="s">
        <v>207</v>
      </c>
    </row>
    <row r="102" spans="1:3" ht="12.75">
      <c r="A102">
        <v>100</v>
      </c>
      <c r="B102" t="s">
        <v>208</v>
      </c>
      <c r="C102" s="1" t="s">
        <v>209</v>
      </c>
    </row>
    <row r="103" spans="1:13" ht="12.75">
      <c r="A103">
        <v>101</v>
      </c>
      <c r="B103" t="s">
        <v>210</v>
      </c>
      <c r="C103" s="1" t="s">
        <v>211</v>
      </c>
      <c r="D103" s="18">
        <v>30</v>
      </c>
      <c r="E103" s="18">
        <v>13</v>
      </c>
      <c r="F103" s="18">
        <f>MROUND(12.25/20*45,1)</f>
        <v>28</v>
      </c>
      <c r="G103" s="18">
        <f>SUM(D103:F103)</f>
        <v>71</v>
      </c>
      <c r="H103" s="19">
        <v>8</v>
      </c>
      <c r="I103">
        <v>40</v>
      </c>
      <c r="J103">
        <v>13</v>
      </c>
      <c r="K103">
        <v>28</v>
      </c>
      <c r="L103">
        <f>SUM(I103:K103)</f>
        <v>81</v>
      </c>
      <c r="M103" s="1">
        <v>9</v>
      </c>
    </row>
    <row r="104" spans="1:9" ht="14.25">
      <c r="A104">
        <v>102</v>
      </c>
      <c r="B104" t="s">
        <v>212</v>
      </c>
      <c r="C104" s="1" t="s">
        <v>213</v>
      </c>
      <c r="I104">
        <v>35</v>
      </c>
    </row>
    <row r="105" spans="1:13" ht="14.25">
      <c r="A105">
        <v>103</v>
      </c>
      <c r="B105" t="s">
        <v>214</v>
      </c>
      <c r="C105" s="1" t="s">
        <v>215</v>
      </c>
      <c r="D105">
        <v>35</v>
      </c>
      <c r="E105" s="17">
        <v>5.5</v>
      </c>
      <c r="F105">
        <f>MROUND(8.75/20*45,1)</f>
        <v>20</v>
      </c>
      <c r="H105" s="1">
        <v>5</v>
      </c>
      <c r="I105">
        <v>35</v>
      </c>
      <c r="J105" s="15">
        <v>7</v>
      </c>
      <c r="K105" s="14">
        <f>MROUND(10/20*45,1)</f>
        <v>23</v>
      </c>
      <c r="M105" s="1">
        <v>5</v>
      </c>
    </row>
    <row r="106" spans="1:9" ht="14.25">
      <c r="A106">
        <v>104</v>
      </c>
      <c r="B106" t="s">
        <v>216</v>
      </c>
      <c r="C106" s="1" t="s">
        <v>217</v>
      </c>
      <c r="I106">
        <v>25</v>
      </c>
    </row>
    <row r="107" spans="1:3" ht="14.25">
      <c r="A107">
        <v>105</v>
      </c>
      <c r="B107" t="s">
        <v>218</v>
      </c>
      <c r="C107" s="1" t="s">
        <v>219</v>
      </c>
    </row>
    <row r="108" spans="1:13" ht="14.25">
      <c r="A108">
        <v>106</v>
      </c>
      <c r="B108" t="s">
        <v>220</v>
      </c>
      <c r="C108" s="1" t="s">
        <v>221</v>
      </c>
      <c r="I108">
        <v>35</v>
      </c>
      <c r="J108">
        <v>12</v>
      </c>
      <c r="K108" s="14">
        <f>MROUND(9/20*45,1)</f>
        <v>20</v>
      </c>
      <c r="L108">
        <f aca="true" t="shared" si="7" ref="L108:L109">SUM(I108:K108)</f>
        <v>67</v>
      </c>
      <c r="M108" s="1">
        <v>7</v>
      </c>
    </row>
    <row r="109" spans="1:13" ht="14.25">
      <c r="A109">
        <v>107</v>
      </c>
      <c r="B109" t="s">
        <v>222</v>
      </c>
      <c r="C109" s="1" t="s">
        <v>223</v>
      </c>
      <c r="I109">
        <v>40</v>
      </c>
      <c r="J109">
        <v>19.5</v>
      </c>
      <c r="K109" s="14">
        <f>MROUND(16.75/20*45,1)</f>
        <v>38</v>
      </c>
      <c r="L109">
        <f t="shared" si="7"/>
        <v>97.5</v>
      </c>
      <c r="M109" s="1">
        <v>10</v>
      </c>
    </row>
    <row r="110" spans="1:3" ht="14.25">
      <c r="A110">
        <v>108</v>
      </c>
      <c r="B110" t="s">
        <v>224</v>
      </c>
      <c r="C110" s="1" t="s">
        <v>225</v>
      </c>
    </row>
    <row r="111" spans="1:9" ht="14.25">
      <c r="A111">
        <v>109</v>
      </c>
      <c r="B111" t="s">
        <v>226</v>
      </c>
      <c r="C111" s="1" t="s">
        <v>227</v>
      </c>
      <c r="I111">
        <v>35</v>
      </c>
    </row>
    <row r="112" spans="1:3" ht="14.25">
      <c r="A112">
        <v>110</v>
      </c>
      <c r="B112" t="s">
        <v>228</v>
      </c>
      <c r="C112" s="1" t="s">
        <v>229</v>
      </c>
    </row>
    <row r="113" spans="1:3" ht="14.25">
      <c r="A113">
        <v>111</v>
      </c>
      <c r="B113" t="s">
        <v>230</v>
      </c>
      <c r="C113" s="1" t="s">
        <v>231</v>
      </c>
    </row>
    <row r="114" spans="1:13" ht="14.25">
      <c r="A114">
        <v>112</v>
      </c>
      <c r="B114" t="s">
        <v>232</v>
      </c>
      <c r="C114" s="1" t="s">
        <v>233</v>
      </c>
      <c r="I114">
        <v>40</v>
      </c>
      <c r="J114">
        <v>15</v>
      </c>
      <c r="K114" s="14">
        <f>MROUND(17.75/20*45,1)</f>
        <v>40</v>
      </c>
      <c r="L114">
        <f aca="true" t="shared" si="8" ref="L114:L115">SUM(I114:K114)</f>
        <v>95</v>
      </c>
      <c r="M114" s="1">
        <v>10</v>
      </c>
    </row>
    <row r="115" spans="1:13" ht="14.25">
      <c r="A115">
        <v>113</v>
      </c>
      <c r="B115" t="s">
        <v>234</v>
      </c>
      <c r="C115" s="1" t="s">
        <v>235</v>
      </c>
      <c r="I115">
        <v>23</v>
      </c>
      <c r="J115">
        <v>15</v>
      </c>
      <c r="K115" s="14">
        <f>MROUND(19/20*45,1)</f>
        <v>43</v>
      </c>
      <c r="L115">
        <f t="shared" si="8"/>
        <v>81</v>
      </c>
      <c r="M115" s="1">
        <v>9</v>
      </c>
    </row>
    <row r="116" spans="1:3" ht="14.25">
      <c r="A116">
        <v>114</v>
      </c>
      <c r="B116" t="s">
        <v>236</v>
      </c>
      <c r="C116" s="1" t="s">
        <v>237</v>
      </c>
    </row>
    <row r="117" spans="1:13" ht="14.25">
      <c r="A117">
        <v>115</v>
      </c>
      <c r="B117" t="s">
        <v>238</v>
      </c>
      <c r="C117" s="1" t="s">
        <v>239</v>
      </c>
      <c r="D117">
        <v>35</v>
      </c>
      <c r="E117" s="17">
        <v>2</v>
      </c>
      <c r="F117" s="17">
        <f>MROUND(4.75/20*45,1)</f>
        <v>11</v>
      </c>
      <c r="H117" s="1">
        <v>5</v>
      </c>
      <c r="I117">
        <v>35</v>
      </c>
      <c r="J117" s="15">
        <v>2</v>
      </c>
      <c r="K117" s="16">
        <f>MROUND(5.75/20*45,1)</f>
        <v>13</v>
      </c>
      <c r="M117" s="1">
        <v>5</v>
      </c>
    </row>
    <row r="118" spans="1:3" ht="14.25">
      <c r="A118">
        <v>116</v>
      </c>
      <c r="B118" t="s">
        <v>240</v>
      </c>
      <c r="C118" s="1" t="s">
        <v>241</v>
      </c>
    </row>
    <row r="119" spans="1:13" ht="14.25">
      <c r="A119">
        <v>117</v>
      </c>
      <c r="B119" t="s">
        <v>242</v>
      </c>
      <c r="C119" s="1" t="s">
        <v>243</v>
      </c>
      <c r="I119">
        <v>20</v>
      </c>
      <c r="J119" s="15">
        <v>4</v>
      </c>
      <c r="K119" s="14">
        <f>MROUND(8.75/20*45,1)</f>
        <v>20</v>
      </c>
      <c r="M119" s="1">
        <v>5</v>
      </c>
    </row>
    <row r="120" spans="1:13" ht="14.25">
      <c r="A120">
        <v>118</v>
      </c>
      <c r="B120" t="s">
        <v>244</v>
      </c>
      <c r="C120" s="1" t="s">
        <v>245</v>
      </c>
      <c r="I120">
        <v>40</v>
      </c>
      <c r="J120">
        <v>20</v>
      </c>
      <c r="K120" s="14">
        <f>MROUND(16.75/20*45,1)</f>
        <v>38</v>
      </c>
      <c r="L120">
        <f aca="true" t="shared" si="9" ref="L120:L121">SUM(I120:K120)</f>
        <v>98</v>
      </c>
      <c r="M120" s="1">
        <v>10</v>
      </c>
    </row>
    <row r="121" spans="1:13" ht="14.25">
      <c r="A121">
        <v>119</v>
      </c>
      <c r="B121" t="s">
        <v>246</v>
      </c>
      <c r="C121" s="1" t="s">
        <v>247</v>
      </c>
      <c r="I121">
        <v>35</v>
      </c>
      <c r="J121">
        <v>14</v>
      </c>
      <c r="K121" s="14">
        <f>MROUND(15.5/20*45,1)</f>
        <v>35</v>
      </c>
      <c r="L121">
        <f t="shared" si="9"/>
        <v>84</v>
      </c>
      <c r="M121" s="1">
        <v>9</v>
      </c>
    </row>
    <row r="122" spans="1:3" ht="14.25">
      <c r="A122">
        <v>120</v>
      </c>
      <c r="B122" t="s">
        <v>248</v>
      </c>
      <c r="C122" s="1" t="s">
        <v>249</v>
      </c>
    </row>
    <row r="123" spans="1:3" ht="14.25">
      <c r="A123">
        <v>121</v>
      </c>
      <c r="B123" t="s">
        <v>250</v>
      </c>
      <c r="C123" s="1" t="s">
        <v>251</v>
      </c>
    </row>
    <row r="124" spans="1:3" ht="14.25">
      <c r="A124">
        <v>122</v>
      </c>
      <c r="B124" t="s">
        <v>252</v>
      </c>
      <c r="C124" s="1" t="s">
        <v>253</v>
      </c>
    </row>
    <row r="125" spans="1:9" ht="14.25">
      <c r="A125">
        <v>123</v>
      </c>
      <c r="B125" t="s">
        <v>254</v>
      </c>
      <c r="C125" s="1" t="s">
        <v>255</v>
      </c>
      <c r="I125">
        <v>27</v>
      </c>
    </row>
    <row r="126" spans="1:3" ht="14.25">
      <c r="A126">
        <v>124</v>
      </c>
      <c r="B126" t="s">
        <v>256</v>
      </c>
      <c r="C126" s="1" t="s">
        <v>257</v>
      </c>
    </row>
    <row r="127" spans="1:3" ht="14.25">
      <c r="A127">
        <v>125</v>
      </c>
      <c r="B127" t="s">
        <v>258</v>
      </c>
      <c r="C127" s="1" t="s">
        <v>259</v>
      </c>
    </row>
    <row r="128" spans="1:13" ht="14.25">
      <c r="A128">
        <v>126</v>
      </c>
      <c r="B128" t="s">
        <v>260</v>
      </c>
      <c r="C128" s="1" t="s">
        <v>261</v>
      </c>
      <c r="I128">
        <v>25</v>
      </c>
      <c r="J128" s="15">
        <v>6</v>
      </c>
      <c r="K128" s="16">
        <f>MROUND(5.5/20*45,1)</f>
        <v>12</v>
      </c>
      <c r="M128" s="1">
        <v>5</v>
      </c>
    </row>
    <row r="129" spans="1:9" ht="14.25">
      <c r="A129">
        <v>127</v>
      </c>
      <c r="B129" t="s">
        <v>262</v>
      </c>
      <c r="C129" s="1" t="s">
        <v>263</v>
      </c>
      <c r="I129">
        <v>0</v>
      </c>
    </row>
    <row r="130" spans="1:3" ht="14.25">
      <c r="A130">
        <v>128</v>
      </c>
      <c r="B130" t="s">
        <v>264</v>
      </c>
      <c r="C130" s="1" t="s">
        <v>265</v>
      </c>
    </row>
    <row r="131" spans="1:3" ht="14.25">
      <c r="A131">
        <v>129</v>
      </c>
      <c r="B131" t="s">
        <v>266</v>
      </c>
      <c r="C131" s="1" t="s">
        <v>267</v>
      </c>
    </row>
    <row r="132" spans="1:3" ht="14.25">
      <c r="A132">
        <v>130</v>
      </c>
      <c r="B132" t="s">
        <v>268</v>
      </c>
      <c r="C132" s="1" t="s">
        <v>269</v>
      </c>
    </row>
    <row r="133" spans="1:13" ht="14.25">
      <c r="A133">
        <v>131</v>
      </c>
      <c r="B133" t="s">
        <v>270</v>
      </c>
      <c r="C133" s="1" t="s">
        <v>271</v>
      </c>
      <c r="I133">
        <v>40</v>
      </c>
      <c r="J133">
        <v>17</v>
      </c>
      <c r="K133" s="14">
        <f>MROUND(13.5/20*45,1)</f>
        <v>30</v>
      </c>
      <c r="L133">
        <f aca="true" t="shared" si="10" ref="L133:L137">SUM(I133:K133)</f>
        <v>87</v>
      </c>
      <c r="M133" s="1">
        <v>9</v>
      </c>
    </row>
    <row r="134" spans="1:13" ht="14.25">
      <c r="A134">
        <v>132</v>
      </c>
      <c r="B134" t="s">
        <v>272</v>
      </c>
      <c r="C134" s="1" t="s">
        <v>273</v>
      </c>
      <c r="I134">
        <v>25</v>
      </c>
      <c r="J134">
        <v>10</v>
      </c>
      <c r="K134" s="14">
        <f>MROUND(17/20*45,1)</f>
        <v>38</v>
      </c>
      <c r="L134">
        <f t="shared" si="10"/>
        <v>73</v>
      </c>
      <c r="M134" s="1">
        <v>8</v>
      </c>
    </row>
    <row r="135" spans="1:13" ht="14.25">
      <c r="A135">
        <v>133</v>
      </c>
      <c r="B135" t="s">
        <v>274</v>
      </c>
      <c r="C135" s="1" t="s">
        <v>275</v>
      </c>
      <c r="I135">
        <v>35</v>
      </c>
      <c r="J135">
        <v>10</v>
      </c>
      <c r="K135" s="14">
        <f>MROUND(14.5/20*45,1)</f>
        <v>33</v>
      </c>
      <c r="L135">
        <f t="shared" si="10"/>
        <v>78</v>
      </c>
      <c r="M135" s="1">
        <v>8</v>
      </c>
    </row>
    <row r="136" spans="1:13" ht="14.25">
      <c r="A136">
        <v>134</v>
      </c>
      <c r="B136" t="s">
        <v>276</v>
      </c>
      <c r="C136" s="1" t="s">
        <v>277</v>
      </c>
      <c r="I136">
        <v>40</v>
      </c>
      <c r="J136">
        <v>14</v>
      </c>
      <c r="K136" s="14">
        <f>MROUND(16.75/20*45,1)</f>
        <v>38</v>
      </c>
      <c r="L136">
        <f t="shared" si="10"/>
        <v>92</v>
      </c>
      <c r="M136" s="1">
        <v>10</v>
      </c>
    </row>
    <row r="137" spans="1:13" ht="14.25">
      <c r="A137">
        <v>135</v>
      </c>
      <c r="B137" t="s">
        <v>278</v>
      </c>
      <c r="C137" s="1" t="s">
        <v>279</v>
      </c>
      <c r="I137">
        <v>40</v>
      </c>
      <c r="J137">
        <v>13</v>
      </c>
      <c r="K137" s="14">
        <f>MROUND(12.25/20*45,1)</f>
        <v>28</v>
      </c>
      <c r="L137">
        <f t="shared" si="10"/>
        <v>81</v>
      </c>
      <c r="M137" s="1">
        <v>9</v>
      </c>
    </row>
    <row r="138" spans="1:9" ht="14.25">
      <c r="A138">
        <v>136</v>
      </c>
      <c r="B138" t="s">
        <v>280</v>
      </c>
      <c r="C138" s="1" t="s">
        <v>281</v>
      </c>
      <c r="I138">
        <v>25</v>
      </c>
    </row>
    <row r="139" spans="1:3" ht="14.25">
      <c r="A139">
        <v>137</v>
      </c>
      <c r="B139" t="s">
        <v>282</v>
      </c>
      <c r="C139" s="1" t="s">
        <v>283</v>
      </c>
    </row>
    <row r="140" spans="1:3" ht="14.25">
      <c r="A140">
        <v>138</v>
      </c>
      <c r="B140" t="s">
        <v>284</v>
      </c>
      <c r="C140" s="1" t="s">
        <v>285</v>
      </c>
    </row>
    <row r="141" spans="1:3" ht="14.25">
      <c r="A141">
        <v>139</v>
      </c>
      <c r="B141" t="s">
        <v>286</v>
      </c>
      <c r="C141" s="1" t="s">
        <v>287</v>
      </c>
    </row>
    <row r="142" spans="1:3" ht="14.25">
      <c r="A142">
        <v>140</v>
      </c>
      <c r="B142" t="s">
        <v>288</v>
      </c>
      <c r="C142" s="1" t="s">
        <v>289</v>
      </c>
    </row>
    <row r="143" spans="1:3" ht="14.25">
      <c r="A143">
        <v>141</v>
      </c>
      <c r="B143" t="s">
        <v>290</v>
      </c>
      <c r="C143" s="1" t="s">
        <v>291</v>
      </c>
    </row>
    <row r="144" spans="1:3" ht="14.25">
      <c r="A144">
        <v>142</v>
      </c>
      <c r="B144" t="s">
        <v>292</v>
      </c>
      <c r="C144" s="1" t="s">
        <v>293</v>
      </c>
    </row>
    <row r="145" spans="1:9" ht="14.25">
      <c r="A145">
        <v>143</v>
      </c>
      <c r="B145" t="s">
        <v>294</v>
      </c>
      <c r="C145" s="1" t="s">
        <v>295</v>
      </c>
      <c r="I145">
        <v>25</v>
      </c>
    </row>
    <row r="146" spans="1:3" ht="14.25">
      <c r="A146">
        <v>144</v>
      </c>
      <c r="B146" t="s">
        <v>296</v>
      </c>
      <c r="C146" s="1" t="s">
        <v>297</v>
      </c>
    </row>
    <row r="147" spans="1:9" ht="14.25">
      <c r="A147">
        <v>145</v>
      </c>
      <c r="B147" t="s">
        <v>298</v>
      </c>
      <c r="C147" s="1" t="s">
        <v>299</v>
      </c>
      <c r="I147">
        <v>23</v>
      </c>
    </row>
    <row r="148" spans="1:13" ht="14.25">
      <c r="A148">
        <v>146</v>
      </c>
      <c r="B148" t="s">
        <v>300</v>
      </c>
      <c r="C148" s="1" t="s">
        <v>301</v>
      </c>
      <c r="I148">
        <v>25</v>
      </c>
      <c r="J148" s="15">
        <v>5</v>
      </c>
      <c r="K148" s="16">
        <f>MROUND(4.75/20*45,1)</f>
        <v>11</v>
      </c>
      <c r="M148" s="1">
        <v>5</v>
      </c>
    </row>
    <row r="149" spans="1:13" ht="14.25">
      <c r="A149">
        <v>147</v>
      </c>
      <c r="B149" t="s">
        <v>302</v>
      </c>
      <c r="C149" s="1" t="s">
        <v>303</v>
      </c>
      <c r="I149">
        <v>40</v>
      </c>
      <c r="J149" s="15">
        <v>2.5</v>
      </c>
      <c r="K149" s="16">
        <f>MROUND(3.5/20*45,1)</f>
        <v>8</v>
      </c>
      <c r="M149" s="1">
        <v>5</v>
      </c>
    </row>
    <row r="150" spans="1:3" ht="14.25">
      <c r="A150">
        <v>148</v>
      </c>
      <c r="B150" t="s">
        <v>304</v>
      </c>
      <c r="C150" s="1" t="s">
        <v>305</v>
      </c>
    </row>
    <row r="151" spans="1:13" ht="14.25">
      <c r="A151">
        <v>149</v>
      </c>
      <c r="B151" t="s">
        <v>306</v>
      </c>
      <c r="C151" s="1" t="s">
        <v>307</v>
      </c>
      <c r="I151">
        <v>25</v>
      </c>
      <c r="J151">
        <v>10</v>
      </c>
      <c r="K151" s="14">
        <f>MROUND(10/20*45,1)</f>
        <v>23</v>
      </c>
      <c r="L151">
        <f>SUM(I151:K151)</f>
        <v>58</v>
      </c>
      <c r="M151" s="1">
        <v>6</v>
      </c>
    </row>
    <row r="152" spans="1:8" ht="14.25">
      <c r="A152">
        <v>150</v>
      </c>
      <c r="B152" t="s">
        <v>308</v>
      </c>
      <c r="C152" s="1" t="s">
        <v>309</v>
      </c>
      <c r="D152" s="18">
        <v>20</v>
      </c>
      <c r="E152">
        <v>10</v>
      </c>
      <c r="F152">
        <f>MROUND(11.5/20*45,1)</f>
        <v>26</v>
      </c>
      <c r="G152">
        <f>SUM(D152:F152)</f>
        <v>56</v>
      </c>
      <c r="H152" s="1">
        <v>6</v>
      </c>
    </row>
    <row r="153" spans="1:3" ht="14.25">
      <c r="A153">
        <v>151</v>
      </c>
      <c r="B153" t="s">
        <v>310</v>
      </c>
      <c r="C153" s="1" t="s">
        <v>311</v>
      </c>
    </row>
    <row r="154" spans="1:13" ht="14.25">
      <c r="A154">
        <v>152</v>
      </c>
      <c r="B154" t="s">
        <v>312</v>
      </c>
      <c r="C154" s="1" t="s">
        <v>313</v>
      </c>
      <c r="I154">
        <v>25</v>
      </c>
      <c r="J154" s="15">
        <v>6</v>
      </c>
      <c r="K154" s="14">
        <f>MROUND(9/20*45,1)</f>
        <v>20</v>
      </c>
      <c r="M154" s="1">
        <v>5</v>
      </c>
    </row>
    <row r="155" spans="1:3" ht="14.25">
      <c r="A155">
        <v>153</v>
      </c>
      <c r="B155" t="s">
        <v>314</v>
      </c>
      <c r="C155" s="1" t="s">
        <v>315</v>
      </c>
    </row>
    <row r="156" spans="1:13" ht="14.25">
      <c r="A156">
        <v>154</v>
      </c>
      <c r="B156" t="s">
        <v>316</v>
      </c>
      <c r="C156" s="1" t="s">
        <v>317</v>
      </c>
      <c r="I156">
        <v>25</v>
      </c>
      <c r="J156">
        <v>12</v>
      </c>
      <c r="K156" s="14">
        <f>MROUND(13.75/20*45,1)</f>
        <v>31</v>
      </c>
      <c r="L156">
        <f>SUM(I156:K156)</f>
        <v>68</v>
      </c>
      <c r="M156" s="1">
        <v>7</v>
      </c>
    </row>
    <row r="157" spans="1:3" ht="14.25">
      <c r="A157">
        <v>155</v>
      </c>
      <c r="B157" t="s">
        <v>318</v>
      </c>
      <c r="C157" s="1" t="s">
        <v>319</v>
      </c>
    </row>
    <row r="158" spans="1:13" ht="14.25">
      <c r="A158">
        <v>156</v>
      </c>
      <c r="B158" t="s">
        <v>320</v>
      </c>
      <c r="C158" s="1" t="s">
        <v>321</v>
      </c>
      <c r="I158">
        <v>22</v>
      </c>
      <c r="J158" s="15">
        <v>7</v>
      </c>
      <c r="K158" s="14">
        <f>MROUND(10.5/20*45,1)</f>
        <v>24</v>
      </c>
      <c r="M158" s="1">
        <v>5</v>
      </c>
    </row>
    <row r="159" spans="1:3" ht="14.25">
      <c r="A159">
        <v>157</v>
      </c>
      <c r="B159" t="s">
        <v>322</v>
      </c>
      <c r="C159" s="1" t="s">
        <v>323</v>
      </c>
    </row>
    <row r="160" spans="1:13" ht="14.25">
      <c r="A160">
        <v>158</v>
      </c>
      <c r="B160" t="s">
        <v>324</v>
      </c>
      <c r="C160" s="1" t="s">
        <v>325</v>
      </c>
      <c r="I160">
        <v>35</v>
      </c>
      <c r="J160" s="15">
        <v>7</v>
      </c>
      <c r="K160" s="14">
        <f>MROUND(12.75/20*45,1)</f>
        <v>29</v>
      </c>
      <c r="M160" s="1">
        <v>5</v>
      </c>
    </row>
    <row r="161" spans="1:8" ht="14.25">
      <c r="A161">
        <v>159</v>
      </c>
      <c r="B161" t="s">
        <v>326</v>
      </c>
      <c r="C161" s="1" t="s">
        <v>325</v>
      </c>
      <c r="D161">
        <v>35</v>
      </c>
      <c r="E161">
        <v>19</v>
      </c>
      <c r="F161">
        <f>MROUND(13.25/20*45,0.5)</f>
        <v>30</v>
      </c>
      <c r="G161">
        <f>SUM(D161:F161)</f>
        <v>84</v>
      </c>
      <c r="H161" s="1">
        <v>9</v>
      </c>
    </row>
    <row r="162" spans="1:11" ht="14.25">
      <c r="A162">
        <v>160</v>
      </c>
      <c r="B162" t="s">
        <v>327</v>
      </c>
      <c r="C162" s="1" t="s">
        <v>328</v>
      </c>
      <c r="I162">
        <v>19</v>
      </c>
      <c r="J162" s="15">
        <v>2</v>
      </c>
      <c r="K162" s="14">
        <f>MROUND(12.25/20*45,1)</f>
        <v>28</v>
      </c>
    </row>
    <row r="163" spans="1:3" ht="14.25">
      <c r="A163">
        <v>161</v>
      </c>
      <c r="B163" t="s">
        <v>329</v>
      </c>
      <c r="C163" s="1" t="s">
        <v>330</v>
      </c>
    </row>
    <row r="164" spans="1:9" ht="14.25">
      <c r="A164">
        <v>162</v>
      </c>
      <c r="B164" t="s">
        <v>331</v>
      </c>
      <c r="C164" s="1" t="s">
        <v>332</v>
      </c>
      <c r="I164">
        <v>25</v>
      </c>
    </row>
    <row r="165" spans="1:13" ht="14.25">
      <c r="A165">
        <v>163</v>
      </c>
      <c r="B165" t="s">
        <v>333</v>
      </c>
      <c r="C165" s="1" t="s">
        <v>334</v>
      </c>
      <c r="I165">
        <v>35</v>
      </c>
      <c r="J165">
        <v>15</v>
      </c>
      <c r="K165" s="14">
        <f>MROUND(12.75/20*45,1)</f>
        <v>29</v>
      </c>
      <c r="L165">
        <f>SUM(I165:K165)</f>
        <v>79</v>
      </c>
      <c r="M165" s="1">
        <v>8</v>
      </c>
    </row>
    <row r="166" spans="1:8" ht="14.25">
      <c r="A166">
        <v>164</v>
      </c>
      <c r="B166" t="s">
        <v>335</v>
      </c>
      <c r="C166" s="1" t="s">
        <v>336</v>
      </c>
      <c r="D166">
        <v>25</v>
      </c>
      <c r="E166" s="18">
        <v>10</v>
      </c>
      <c r="F166">
        <f>MROUND(8.75/20*45,1)</f>
        <v>20</v>
      </c>
      <c r="G166">
        <f>SUM(D166:F166)</f>
        <v>55</v>
      </c>
      <c r="H166" s="1">
        <v>6</v>
      </c>
    </row>
    <row r="167" spans="1:3" ht="14.25">
      <c r="A167">
        <v>165</v>
      </c>
      <c r="B167" t="s">
        <v>337</v>
      </c>
      <c r="C167" s="1" t="s">
        <v>338</v>
      </c>
    </row>
    <row r="168" spans="1:3" ht="14.25">
      <c r="A168">
        <v>166</v>
      </c>
      <c r="B168" t="s">
        <v>339</v>
      </c>
      <c r="C168" s="1" t="s">
        <v>340</v>
      </c>
    </row>
    <row r="169" spans="1:3" ht="14.25">
      <c r="A169">
        <v>167</v>
      </c>
      <c r="B169" t="s">
        <v>341</v>
      </c>
      <c r="C169" s="1" t="s">
        <v>342</v>
      </c>
    </row>
    <row r="170" spans="1:13" ht="14.25">
      <c r="A170">
        <v>168</v>
      </c>
      <c r="B170" t="s">
        <v>343</v>
      </c>
      <c r="C170" s="1" t="s">
        <v>344</v>
      </c>
      <c r="I170">
        <v>22</v>
      </c>
      <c r="J170" s="15">
        <v>5.5</v>
      </c>
      <c r="K170" s="16">
        <f>MROUND(7.5/20*45,1)</f>
        <v>17</v>
      </c>
      <c r="M170" s="1">
        <v>5</v>
      </c>
    </row>
    <row r="171" spans="1:3" ht="14.25">
      <c r="A171">
        <v>169</v>
      </c>
      <c r="B171" t="s">
        <v>345</v>
      </c>
      <c r="C171" s="1" t="s">
        <v>346</v>
      </c>
    </row>
    <row r="172" spans="1:3" ht="14.25">
      <c r="A172">
        <v>170</v>
      </c>
      <c r="B172" t="s">
        <v>347</v>
      </c>
      <c r="C172" s="1" t="s">
        <v>348</v>
      </c>
    </row>
    <row r="173" spans="1:13" ht="14.25">
      <c r="A173">
        <v>171</v>
      </c>
      <c r="B173" t="s">
        <v>349</v>
      </c>
      <c r="C173" s="1" t="s">
        <v>350</v>
      </c>
      <c r="I173">
        <v>25</v>
      </c>
      <c r="J173" s="15">
        <v>1</v>
      </c>
      <c r="K173" s="16">
        <f>MROUND(3.5/20*45,1)</f>
        <v>8</v>
      </c>
      <c r="M173" s="1">
        <v>5</v>
      </c>
    </row>
    <row r="174" spans="1:3" ht="14.25">
      <c r="A174">
        <v>172</v>
      </c>
      <c r="B174" t="s">
        <v>351</v>
      </c>
      <c r="C174" s="1" t="s">
        <v>352</v>
      </c>
    </row>
    <row r="175" spans="1:3" ht="14.25">
      <c r="A175">
        <v>173</v>
      </c>
      <c r="B175" t="s">
        <v>353</v>
      </c>
      <c r="C175" s="1" t="s">
        <v>354</v>
      </c>
    </row>
    <row r="176" spans="1:3" ht="14.25">
      <c r="A176">
        <v>174</v>
      </c>
      <c r="B176" t="s">
        <v>355</v>
      </c>
      <c r="C176" s="1" t="s">
        <v>354</v>
      </c>
    </row>
    <row r="177" spans="1:3" ht="14.25">
      <c r="A177">
        <v>175</v>
      </c>
      <c r="B177" t="s">
        <v>356</v>
      </c>
      <c r="C177" s="1" t="s">
        <v>357</v>
      </c>
    </row>
    <row r="178" spans="1:3" ht="14.25">
      <c r="A178">
        <v>176</v>
      </c>
      <c r="B178" t="s">
        <v>358</v>
      </c>
      <c r="C178" s="1" t="s">
        <v>359</v>
      </c>
    </row>
    <row r="179" spans="1:3" ht="14.25">
      <c r="A179">
        <v>177</v>
      </c>
      <c r="B179" t="s">
        <v>360</v>
      </c>
      <c r="C179" s="1" t="s">
        <v>361</v>
      </c>
    </row>
    <row r="180" spans="1:13" ht="14.25">
      <c r="A180">
        <v>178</v>
      </c>
      <c r="B180" t="s">
        <v>362</v>
      </c>
      <c r="C180" s="1" t="s">
        <v>363</v>
      </c>
      <c r="I180">
        <v>35</v>
      </c>
      <c r="J180">
        <v>10</v>
      </c>
      <c r="K180" s="14">
        <f>MROUND(13.75/20*45,1)</f>
        <v>31</v>
      </c>
      <c r="L180">
        <f aca="true" t="shared" si="11" ref="L180:L183">SUM(I180:K180)</f>
        <v>76</v>
      </c>
      <c r="M180" s="1">
        <v>8</v>
      </c>
    </row>
    <row r="181" spans="1:13" ht="14.25">
      <c r="A181">
        <v>179</v>
      </c>
      <c r="B181" t="s">
        <v>364</v>
      </c>
      <c r="C181" s="1" t="s">
        <v>365</v>
      </c>
      <c r="I181">
        <v>40</v>
      </c>
      <c r="J181">
        <v>11</v>
      </c>
      <c r="K181" s="14">
        <f>MROUND(13.25/20*45,1)</f>
        <v>30</v>
      </c>
      <c r="L181">
        <f t="shared" si="11"/>
        <v>81</v>
      </c>
      <c r="M181" s="1">
        <v>9</v>
      </c>
    </row>
    <row r="182" spans="1:13" ht="14.25">
      <c r="A182">
        <v>180</v>
      </c>
      <c r="B182" t="s">
        <v>366</v>
      </c>
      <c r="C182" s="1" t="s">
        <v>367</v>
      </c>
      <c r="I182">
        <v>35</v>
      </c>
      <c r="J182">
        <v>15</v>
      </c>
      <c r="K182" s="14">
        <f>MROUND(11.25/20*45,1)</f>
        <v>25</v>
      </c>
      <c r="L182">
        <f t="shared" si="11"/>
        <v>75</v>
      </c>
      <c r="M182" s="1">
        <v>8</v>
      </c>
    </row>
    <row r="183" spans="1:13" ht="14.25">
      <c r="A183">
        <v>181</v>
      </c>
      <c r="B183" t="s">
        <v>368</v>
      </c>
      <c r="C183" s="1" t="s">
        <v>369</v>
      </c>
      <c r="I183">
        <v>28</v>
      </c>
      <c r="J183">
        <v>12</v>
      </c>
      <c r="K183" s="14">
        <f>MROUND(15.25/20*45,1)</f>
        <v>34</v>
      </c>
      <c r="L183">
        <f t="shared" si="11"/>
        <v>74</v>
      </c>
      <c r="M183" s="1">
        <v>8</v>
      </c>
    </row>
    <row r="184" spans="1:3" ht="14.25">
      <c r="A184">
        <v>182</v>
      </c>
      <c r="B184" t="s">
        <v>370</v>
      </c>
      <c r="C184" s="1" t="s">
        <v>371</v>
      </c>
    </row>
    <row r="185" spans="1:8" ht="14.25">
      <c r="A185">
        <v>183</v>
      </c>
      <c r="B185" t="s">
        <v>372</v>
      </c>
      <c r="C185" s="1" t="s">
        <v>373</v>
      </c>
      <c r="D185">
        <v>35</v>
      </c>
      <c r="E185">
        <v>12.5</v>
      </c>
      <c r="F185">
        <f>MROUND(15.75/20*45,0.5)</f>
        <v>35.5</v>
      </c>
      <c r="G185">
        <f>SUM(D185:F185)</f>
        <v>83</v>
      </c>
      <c r="H185" s="1">
        <v>9</v>
      </c>
    </row>
    <row r="186" spans="1:13" ht="14.25">
      <c r="A186">
        <v>184</v>
      </c>
      <c r="B186" t="s">
        <v>374</v>
      </c>
      <c r="C186" s="1" t="s">
        <v>375</v>
      </c>
      <c r="I186">
        <v>25</v>
      </c>
      <c r="J186" s="15">
        <v>6</v>
      </c>
      <c r="K186" s="16">
        <f>MROUND(7.5/20*45,1)</f>
        <v>17</v>
      </c>
      <c r="M186" s="1">
        <v>5</v>
      </c>
    </row>
    <row r="187" spans="1:3" ht="14.25">
      <c r="A187">
        <v>185</v>
      </c>
      <c r="B187" t="s">
        <v>376</v>
      </c>
      <c r="C187" s="1" t="s">
        <v>377</v>
      </c>
    </row>
    <row r="188" spans="1:3" ht="14.25">
      <c r="A188">
        <v>186</v>
      </c>
      <c r="B188" t="s">
        <v>378</v>
      </c>
      <c r="C188" s="1" t="s">
        <v>379</v>
      </c>
    </row>
    <row r="189" spans="1:13" ht="14.25">
      <c r="A189">
        <v>187</v>
      </c>
      <c r="B189" t="s">
        <v>380</v>
      </c>
      <c r="C189" s="1" t="s">
        <v>381</v>
      </c>
      <c r="I189">
        <v>25</v>
      </c>
      <c r="J189">
        <v>17</v>
      </c>
      <c r="K189" s="14">
        <f>MROUND(17.25/20*45,1)</f>
        <v>39</v>
      </c>
      <c r="L189">
        <f aca="true" t="shared" si="12" ref="L189:L192">SUM(I189:K189)</f>
        <v>81</v>
      </c>
      <c r="M189" s="1">
        <v>9</v>
      </c>
    </row>
    <row r="190" spans="1:13" ht="14.25">
      <c r="A190">
        <v>188</v>
      </c>
      <c r="B190" t="s">
        <v>382</v>
      </c>
      <c r="C190" s="1" t="s">
        <v>383</v>
      </c>
      <c r="I190">
        <v>23</v>
      </c>
      <c r="J190">
        <v>10</v>
      </c>
      <c r="K190" s="14">
        <f>MROUND(15.5/20*45,1)</f>
        <v>35</v>
      </c>
      <c r="L190">
        <f t="shared" si="12"/>
        <v>68</v>
      </c>
      <c r="M190" s="1">
        <v>7</v>
      </c>
    </row>
    <row r="191" spans="1:13" ht="14.25">
      <c r="A191">
        <v>189</v>
      </c>
      <c r="B191" t="s">
        <v>384</v>
      </c>
      <c r="C191" s="1" t="s">
        <v>385</v>
      </c>
      <c r="I191">
        <v>35</v>
      </c>
      <c r="J191">
        <v>10</v>
      </c>
      <c r="K191" s="14">
        <f>MROUND(11.75/20*45,1)</f>
        <v>26</v>
      </c>
      <c r="L191">
        <f t="shared" si="12"/>
        <v>71</v>
      </c>
      <c r="M191" s="1">
        <v>8</v>
      </c>
    </row>
    <row r="192" spans="1:13" ht="14.25">
      <c r="A192">
        <v>190</v>
      </c>
      <c r="B192" t="s">
        <v>386</v>
      </c>
      <c r="C192" s="1" t="s">
        <v>387</v>
      </c>
      <c r="I192">
        <v>35</v>
      </c>
      <c r="J192">
        <v>17</v>
      </c>
      <c r="K192" s="14">
        <f>MROUND(18.75/20*45,1)</f>
        <v>42</v>
      </c>
      <c r="L192">
        <f t="shared" si="12"/>
        <v>94</v>
      </c>
      <c r="M192" s="1">
        <v>10</v>
      </c>
    </row>
    <row r="193" spans="1:9" ht="14.25">
      <c r="A193">
        <v>191</v>
      </c>
      <c r="B193" t="s">
        <v>388</v>
      </c>
      <c r="C193" s="1" t="s">
        <v>389</v>
      </c>
      <c r="I193">
        <v>35</v>
      </c>
    </row>
    <row r="194" spans="1:13" ht="14.25">
      <c r="A194">
        <v>192</v>
      </c>
      <c r="B194" t="s">
        <v>390</v>
      </c>
      <c r="C194" s="1" t="s">
        <v>391</v>
      </c>
      <c r="I194">
        <v>25</v>
      </c>
      <c r="J194">
        <v>14</v>
      </c>
      <c r="K194" s="14">
        <f>MROUND(12.25/20*45,1)</f>
        <v>28</v>
      </c>
      <c r="L194">
        <f>SUM(I194:K194)</f>
        <v>67</v>
      </c>
      <c r="M194" s="1">
        <v>7</v>
      </c>
    </row>
    <row r="195" spans="1:3" ht="14.25">
      <c r="A195">
        <v>193</v>
      </c>
      <c r="B195" t="s">
        <v>392</v>
      </c>
      <c r="C195" s="1" t="s">
        <v>393</v>
      </c>
    </row>
    <row r="196" spans="1:3" ht="14.25">
      <c r="A196">
        <v>194</v>
      </c>
      <c r="B196" t="s">
        <v>394</v>
      </c>
      <c r="C196" s="1" t="s">
        <v>395</v>
      </c>
    </row>
    <row r="197" spans="1:13" ht="14.25">
      <c r="A197">
        <v>195</v>
      </c>
      <c r="B197" t="s">
        <v>396</v>
      </c>
      <c r="C197" s="1" t="s">
        <v>397</v>
      </c>
      <c r="I197">
        <v>25</v>
      </c>
      <c r="J197" s="15">
        <v>7</v>
      </c>
      <c r="K197" s="14">
        <f>MROUND(8.75/20*45,1)</f>
        <v>20</v>
      </c>
      <c r="M197" s="1">
        <v>5</v>
      </c>
    </row>
    <row r="198" spans="1:3" ht="14.25">
      <c r="A198">
        <v>196</v>
      </c>
      <c r="B198" t="s">
        <v>398</v>
      </c>
      <c r="C198" s="1" t="s">
        <v>399</v>
      </c>
    </row>
    <row r="199" spans="1:3" ht="14.25">
      <c r="A199">
        <v>197</v>
      </c>
      <c r="B199" t="s">
        <v>400</v>
      </c>
      <c r="C199" s="1" t="s">
        <v>401</v>
      </c>
    </row>
    <row r="200" spans="1:13" ht="14.25">
      <c r="A200">
        <v>198</v>
      </c>
      <c r="B200" t="s">
        <v>402</v>
      </c>
      <c r="C200" s="1" t="s">
        <v>403</v>
      </c>
      <c r="I200">
        <v>21</v>
      </c>
      <c r="J200">
        <v>11</v>
      </c>
      <c r="K200" s="14">
        <f>MROUND(14.5/20*45,1)</f>
        <v>33</v>
      </c>
      <c r="L200">
        <f aca="true" t="shared" si="13" ref="L200:L201">SUM(I200:K200)</f>
        <v>65</v>
      </c>
      <c r="M200" s="1">
        <v>7</v>
      </c>
    </row>
    <row r="201" spans="1:13" ht="14.25">
      <c r="A201">
        <v>199</v>
      </c>
      <c r="B201" t="s">
        <v>404</v>
      </c>
      <c r="C201" s="1" t="s">
        <v>405</v>
      </c>
      <c r="I201">
        <v>32</v>
      </c>
      <c r="J201">
        <v>10</v>
      </c>
      <c r="K201" s="14">
        <f>MROUND(15.75/20*45,1)</f>
        <v>35</v>
      </c>
      <c r="L201">
        <f t="shared" si="13"/>
        <v>77</v>
      </c>
      <c r="M201" s="1">
        <v>8</v>
      </c>
    </row>
    <row r="202" spans="1:3" ht="14.25">
      <c r="A202">
        <v>200</v>
      </c>
      <c r="B202" t="s">
        <v>406</v>
      </c>
      <c r="C202" s="1" t="s">
        <v>407</v>
      </c>
    </row>
    <row r="203" spans="1:13" ht="14.25">
      <c r="A203">
        <v>201</v>
      </c>
      <c r="B203" t="s">
        <v>408</v>
      </c>
      <c r="C203" s="1" t="s">
        <v>409</v>
      </c>
      <c r="I203">
        <v>35</v>
      </c>
      <c r="J203">
        <v>12</v>
      </c>
      <c r="K203" s="14">
        <f>MROUND(15.25/20*45,1)</f>
        <v>34</v>
      </c>
      <c r="L203">
        <f>SUM(I203:K203)</f>
        <v>81</v>
      </c>
      <c r="M203" s="1">
        <v>9</v>
      </c>
    </row>
    <row r="204" spans="1:13" ht="14.25">
      <c r="A204">
        <v>202</v>
      </c>
      <c r="B204" t="s">
        <v>410</v>
      </c>
      <c r="C204" s="1" t="s">
        <v>411</v>
      </c>
      <c r="I204">
        <v>25</v>
      </c>
      <c r="J204" s="15">
        <v>0</v>
      </c>
      <c r="K204" s="16">
        <f>MROUND(6.5/20*45,1)</f>
        <v>15</v>
      </c>
      <c r="M204" s="1">
        <v>5</v>
      </c>
    </row>
    <row r="205" spans="1:3" ht="14.25">
      <c r="A205">
        <v>203</v>
      </c>
      <c r="B205" t="s">
        <v>412</v>
      </c>
      <c r="C205" s="1" t="s">
        <v>413</v>
      </c>
    </row>
    <row r="206" spans="1:9" ht="14.25">
      <c r="A206">
        <v>204</v>
      </c>
      <c r="B206" t="s">
        <v>414</v>
      </c>
      <c r="C206" s="1" t="s">
        <v>415</v>
      </c>
      <c r="D206">
        <v>25</v>
      </c>
      <c r="I206">
        <v>25</v>
      </c>
    </row>
    <row r="207" spans="1:13" ht="14.25">
      <c r="A207">
        <v>205</v>
      </c>
      <c r="B207" t="s">
        <v>416</v>
      </c>
      <c r="C207" s="1" t="s">
        <v>417</v>
      </c>
      <c r="I207">
        <v>25</v>
      </c>
      <c r="J207">
        <v>10</v>
      </c>
      <c r="K207" s="14">
        <f>MROUND(15.25/20*45,1)</f>
        <v>34</v>
      </c>
      <c r="L207">
        <f aca="true" t="shared" si="14" ref="L207:L208">SUM(I207:K207)</f>
        <v>69</v>
      </c>
      <c r="M207" s="1">
        <v>7</v>
      </c>
    </row>
    <row r="208" spans="1:13" ht="14.25">
      <c r="A208">
        <v>206</v>
      </c>
      <c r="B208" t="s">
        <v>418</v>
      </c>
      <c r="C208" s="1" t="s">
        <v>419</v>
      </c>
      <c r="I208">
        <v>35</v>
      </c>
      <c r="J208">
        <v>11</v>
      </c>
      <c r="K208" s="14">
        <f>MROUND(12/20*45,1)</f>
        <v>27</v>
      </c>
      <c r="L208">
        <f t="shared" si="14"/>
        <v>73</v>
      </c>
      <c r="M208" s="1">
        <v>8</v>
      </c>
    </row>
    <row r="209" spans="1:3" ht="14.25">
      <c r="A209">
        <v>207</v>
      </c>
      <c r="B209" t="s">
        <v>420</v>
      </c>
      <c r="C209" s="1" t="s">
        <v>421</v>
      </c>
    </row>
    <row r="210" spans="1:13" ht="14.25">
      <c r="A210">
        <v>208</v>
      </c>
      <c r="B210" t="s">
        <v>422</v>
      </c>
      <c r="C210" s="1" t="s">
        <v>423</v>
      </c>
      <c r="I210">
        <v>25</v>
      </c>
      <c r="J210">
        <v>15</v>
      </c>
      <c r="K210" s="14">
        <f>MROUND(10.5/20*45,1)</f>
        <v>24</v>
      </c>
      <c r="L210">
        <f aca="true" t="shared" si="15" ref="L210:L211">SUM(I210:K210)</f>
        <v>64</v>
      </c>
      <c r="M210" s="1">
        <v>7</v>
      </c>
    </row>
    <row r="211" spans="1:13" ht="14.25">
      <c r="A211">
        <v>209</v>
      </c>
      <c r="B211" t="s">
        <v>424</v>
      </c>
      <c r="C211" s="1" t="s">
        <v>425</v>
      </c>
      <c r="I211">
        <v>25</v>
      </c>
      <c r="J211">
        <v>11</v>
      </c>
      <c r="K211" s="14">
        <f>MROUND(11.75/20*45,1)</f>
        <v>26</v>
      </c>
      <c r="L211">
        <f t="shared" si="15"/>
        <v>62</v>
      </c>
      <c r="M211" s="1">
        <v>7</v>
      </c>
    </row>
    <row r="212" spans="1:3" ht="14.25">
      <c r="A212">
        <v>210</v>
      </c>
      <c r="B212" t="s">
        <v>426</v>
      </c>
      <c r="C212" s="1" t="s">
        <v>427</v>
      </c>
    </row>
    <row r="213" spans="1:13" ht="14.25">
      <c r="A213">
        <v>211</v>
      </c>
      <c r="B213" t="s">
        <v>428</v>
      </c>
      <c r="C213" s="1" t="s">
        <v>429</v>
      </c>
      <c r="I213">
        <v>40</v>
      </c>
      <c r="J213" s="15">
        <v>3</v>
      </c>
      <c r="K213" s="16">
        <f>MROUND(7/20*45,1)</f>
        <v>16</v>
      </c>
      <c r="M213" s="1">
        <v>5</v>
      </c>
    </row>
    <row r="214" spans="1:3" ht="14.25">
      <c r="A214">
        <v>212</v>
      </c>
      <c r="B214" t="s">
        <v>430</v>
      </c>
      <c r="C214" s="1" t="s">
        <v>431</v>
      </c>
    </row>
    <row r="215" spans="1:3" ht="14.25">
      <c r="A215">
        <v>213</v>
      </c>
      <c r="B215" t="s">
        <v>432</v>
      </c>
      <c r="C215" s="1" t="s">
        <v>433</v>
      </c>
    </row>
    <row r="216" spans="1:3" ht="14.25">
      <c r="A216">
        <v>214</v>
      </c>
      <c r="B216" t="s">
        <v>434</v>
      </c>
      <c r="C216" s="1" t="s">
        <v>435</v>
      </c>
    </row>
    <row r="217" spans="1:13" ht="14.25">
      <c r="A217">
        <v>215</v>
      </c>
      <c r="B217" t="s">
        <v>436</v>
      </c>
      <c r="C217" s="1" t="s">
        <v>437</v>
      </c>
      <c r="I217">
        <v>20</v>
      </c>
      <c r="J217">
        <v>14.5</v>
      </c>
      <c r="K217" s="14">
        <f>MROUND(12.75/20*45,1)</f>
        <v>29</v>
      </c>
      <c r="L217">
        <f>SUM(I217:K217)</f>
        <v>63.5</v>
      </c>
      <c r="M217" s="1">
        <v>7</v>
      </c>
    </row>
    <row r="218" spans="1:9" ht="14.25">
      <c r="A218">
        <v>216</v>
      </c>
      <c r="B218" t="s">
        <v>438</v>
      </c>
      <c r="C218" s="1" t="s">
        <v>439</v>
      </c>
      <c r="I218">
        <v>25</v>
      </c>
    </row>
    <row r="219" spans="1:3" ht="14.25">
      <c r="A219">
        <v>217</v>
      </c>
      <c r="B219" t="s">
        <v>440</v>
      </c>
      <c r="C219" s="1" t="s">
        <v>441</v>
      </c>
    </row>
    <row r="220" spans="1:3" ht="14.25">
      <c r="A220">
        <v>218</v>
      </c>
      <c r="B220" t="s">
        <v>442</v>
      </c>
      <c r="C220" s="1" t="s">
        <v>443</v>
      </c>
    </row>
    <row r="221" spans="1:3" ht="14.25">
      <c r="A221">
        <v>219</v>
      </c>
      <c r="B221" t="s">
        <v>444</v>
      </c>
      <c r="C221" s="1" t="s">
        <v>445</v>
      </c>
    </row>
    <row r="222" spans="1:13" ht="14.25">
      <c r="A222">
        <v>220</v>
      </c>
      <c r="B222" t="s">
        <v>446</v>
      </c>
      <c r="C222" s="1" t="s">
        <v>447</v>
      </c>
      <c r="I222">
        <v>40</v>
      </c>
      <c r="J222">
        <v>14</v>
      </c>
      <c r="K222" s="14">
        <f>MROUND(11.75/20*45,1)</f>
        <v>26</v>
      </c>
      <c r="L222">
        <f>SUM(I222:K222)</f>
        <v>80</v>
      </c>
      <c r="M222" s="1">
        <v>8</v>
      </c>
    </row>
    <row r="223" spans="1:3" ht="14.25">
      <c r="A223">
        <v>221</v>
      </c>
      <c r="B223" t="s">
        <v>448</v>
      </c>
      <c r="C223" s="1" t="s">
        <v>449</v>
      </c>
    </row>
    <row r="224" spans="1:13" ht="14.25">
      <c r="A224">
        <v>222</v>
      </c>
      <c r="B224" t="s">
        <v>450</v>
      </c>
      <c r="C224" s="1" t="s">
        <v>451</v>
      </c>
      <c r="I224">
        <v>35</v>
      </c>
      <c r="J224">
        <v>15</v>
      </c>
      <c r="K224" s="14">
        <f>MROUND(16/20*45,1)</f>
        <v>36</v>
      </c>
      <c r="L224">
        <f>SUM(I224:K224)</f>
        <v>86</v>
      </c>
      <c r="M224" s="1">
        <v>9</v>
      </c>
    </row>
    <row r="225" spans="1:3" ht="14.25">
      <c r="A225">
        <v>223</v>
      </c>
      <c r="B225" t="s">
        <v>452</v>
      </c>
      <c r="C225" s="1" t="s">
        <v>453</v>
      </c>
    </row>
    <row r="226" spans="1:3" ht="14.25">
      <c r="A226">
        <v>224</v>
      </c>
      <c r="B226" t="s">
        <v>454</v>
      </c>
      <c r="C226" s="1" t="s">
        <v>455</v>
      </c>
    </row>
    <row r="227" spans="1:3" ht="14.25">
      <c r="A227">
        <v>225</v>
      </c>
      <c r="B227" t="s">
        <v>456</v>
      </c>
      <c r="C227" s="1" t="s">
        <v>457</v>
      </c>
    </row>
    <row r="228" spans="1:13" ht="14.25">
      <c r="A228">
        <v>226</v>
      </c>
      <c r="B228" t="s">
        <v>458</v>
      </c>
      <c r="C228" s="1" t="s">
        <v>459</v>
      </c>
      <c r="I228">
        <v>35</v>
      </c>
      <c r="J228" s="15">
        <v>6</v>
      </c>
      <c r="K228" s="14">
        <f>MROUND(9.75/20*45,1)</f>
        <v>22</v>
      </c>
      <c r="M228" s="1">
        <v>5</v>
      </c>
    </row>
    <row r="229" spans="1:13" ht="14.25">
      <c r="A229">
        <v>227</v>
      </c>
      <c r="B229" t="s">
        <v>460</v>
      </c>
      <c r="C229" s="1" t="s">
        <v>461</v>
      </c>
      <c r="I229">
        <v>35</v>
      </c>
      <c r="J229">
        <v>14</v>
      </c>
      <c r="K229" s="14">
        <f>MROUND(10.75/20*45,1)</f>
        <v>24</v>
      </c>
      <c r="L229">
        <f aca="true" t="shared" si="16" ref="L229:L230">SUM(I229:K229)</f>
        <v>73</v>
      </c>
      <c r="M229" s="1">
        <v>8</v>
      </c>
    </row>
    <row r="230" spans="1:13" ht="14.25">
      <c r="A230">
        <v>228</v>
      </c>
      <c r="B230" t="s">
        <v>462</v>
      </c>
      <c r="C230" s="1" t="s">
        <v>463</v>
      </c>
      <c r="I230">
        <v>15</v>
      </c>
      <c r="J230">
        <v>16</v>
      </c>
      <c r="K230" s="14">
        <f>MROUND(18.5/20*45,1)</f>
        <v>42</v>
      </c>
      <c r="L230">
        <f t="shared" si="16"/>
        <v>73</v>
      </c>
      <c r="M230" s="1">
        <v>8</v>
      </c>
    </row>
    <row r="231" spans="1:8" ht="14.25">
      <c r="A231">
        <v>229</v>
      </c>
      <c r="B231" t="s">
        <v>464</v>
      </c>
      <c r="C231" s="1" t="s">
        <v>465</v>
      </c>
      <c r="D231">
        <v>40</v>
      </c>
      <c r="E231" s="17">
        <v>3</v>
      </c>
      <c r="F231" s="17">
        <f>MROUND(1.5/20*45,1)</f>
        <v>3</v>
      </c>
      <c r="H231" s="1">
        <v>5</v>
      </c>
    </row>
    <row r="232" spans="1:13" ht="14.25">
      <c r="A232">
        <v>230</v>
      </c>
      <c r="B232" t="s">
        <v>466</v>
      </c>
      <c r="C232" s="1" t="s">
        <v>467</v>
      </c>
      <c r="I232">
        <v>25</v>
      </c>
      <c r="J232">
        <v>19</v>
      </c>
      <c r="K232" s="14">
        <f>MROUND(16.5/20*45,1)</f>
        <v>37</v>
      </c>
      <c r="L232">
        <f>SUM(I232:K232)</f>
        <v>81</v>
      </c>
      <c r="M232" s="1">
        <v>9</v>
      </c>
    </row>
    <row r="233" spans="1:13" ht="14.25">
      <c r="A233">
        <v>231</v>
      </c>
      <c r="B233" t="s">
        <v>468</v>
      </c>
      <c r="C233" s="1" t="s">
        <v>469</v>
      </c>
      <c r="I233">
        <v>32</v>
      </c>
      <c r="J233" s="15">
        <v>5</v>
      </c>
      <c r="K233" s="14">
        <f>MROUND(12.75/20*45,1)</f>
        <v>29</v>
      </c>
      <c r="M233" s="1">
        <v>5</v>
      </c>
    </row>
    <row r="234" spans="1:3" ht="14.25">
      <c r="A234">
        <v>232</v>
      </c>
      <c r="B234" t="s">
        <v>470</v>
      </c>
      <c r="C234" s="1" t="s">
        <v>471</v>
      </c>
    </row>
    <row r="235" spans="1:13" ht="14.25">
      <c r="A235">
        <v>233</v>
      </c>
      <c r="B235" t="s">
        <v>472</v>
      </c>
      <c r="C235" s="1" t="s">
        <v>473</v>
      </c>
      <c r="I235">
        <v>25</v>
      </c>
      <c r="J235">
        <v>12</v>
      </c>
      <c r="K235" s="16">
        <f>MROUND(6.5/20*45,1)</f>
        <v>15</v>
      </c>
      <c r="M235" s="1">
        <v>5</v>
      </c>
    </row>
    <row r="236" spans="1:13" ht="14.25">
      <c r="A236">
        <v>234</v>
      </c>
      <c r="B236" t="s">
        <v>474</v>
      </c>
      <c r="C236" s="1" t="s">
        <v>475</v>
      </c>
      <c r="I236">
        <v>35</v>
      </c>
      <c r="J236" s="15">
        <v>6</v>
      </c>
      <c r="K236" s="14">
        <f>MROUND(11.75/20*45,1)</f>
        <v>26</v>
      </c>
      <c r="M236" s="1">
        <v>5</v>
      </c>
    </row>
    <row r="237" spans="1:13" ht="14.25">
      <c r="A237">
        <v>235</v>
      </c>
      <c r="B237" t="s">
        <v>476</v>
      </c>
      <c r="C237" s="1" t="s">
        <v>477</v>
      </c>
      <c r="I237">
        <v>25</v>
      </c>
      <c r="J237" s="15">
        <v>7</v>
      </c>
      <c r="K237" s="16">
        <f>MROUND(5.25/20*45,1)</f>
        <v>12</v>
      </c>
      <c r="M237" s="1">
        <v>5</v>
      </c>
    </row>
    <row r="238" spans="1:13" ht="14.25">
      <c r="A238">
        <v>236</v>
      </c>
      <c r="B238" t="s">
        <v>478</v>
      </c>
      <c r="C238" s="1" t="s">
        <v>479</v>
      </c>
      <c r="I238">
        <v>35</v>
      </c>
      <c r="J238">
        <v>10</v>
      </c>
      <c r="K238" s="14">
        <f>MROUND(13.25/20*45,1)</f>
        <v>30</v>
      </c>
      <c r="L238">
        <f>SUM(I238:K238)</f>
        <v>75</v>
      </c>
      <c r="M238" s="1">
        <v>8</v>
      </c>
    </row>
    <row r="242" spans="5:11" ht="14.25">
      <c r="E242" s="20">
        <v>10</v>
      </c>
      <c r="F242" s="21">
        <f>COUNTIF($H$3:$H$238,"=10")</f>
        <v>0</v>
      </c>
      <c r="J242" s="20">
        <v>10</v>
      </c>
      <c r="K242" s="21">
        <f>COUNTIF($M$3:$M$238,"=10")</f>
        <v>7</v>
      </c>
    </row>
    <row r="243" spans="5:11" ht="14.25">
      <c r="E243" s="22">
        <v>9</v>
      </c>
      <c r="F243" s="1">
        <f>COUNTIF($H$3:$H$238,"=9")</f>
        <v>2</v>
      </c>
      <c r="J243" s="22">
        <v>9</v>
      </c>
      <c r="K243" s="1">
        <f>COUNTIF($M$3:$M$238,"=9")</f>
        <v>16</v>
      </c>
    </row>
    <row r="244" spans="5:11" ht="14.25">
      <c r="E244" s="22">
        <v>8</v>
      </c>
      <c r="F244" s="1">
        <f>COUNTIF($H$3:$H$238,"=8")</f>
        <v>1</v>
      </c>
      <c r="J244" s="22">
        <v>8</v>
      </c>
      <c r="K244" s="1">
        <f>COUNTIF($M$3:$M$238,"=8")</f>
        <v>19</v>
      </c>
    </row>
    <row r="245" spans="5:11" ht="14.25">
      <c r="E245" s="22">
        <v>7</v>
      </c>
      <c r="F245" s="1">
        <f>COUNTIF($H$3:$H$238,"=7")</f>
        <v>0</v>
      </c>
      <c r="J245" s="22">
        <v>7</v>
      </c>
      <c r="K245" s="1">
        <f>COUNTIF($M$3:$M$238,"=7")</f>
        <v>15</v>
      </c>
    </row>
    <row r="246" spans="5:11" ht="14.25">
      <c r="E246" s="22">
        <v>6</v>
      </c>
      <c r="F246" s="1">
        <f>COUNTIF($H$3:$H$238,"=6")</f>
        <v>2</v>
      </c>
      <c r="J246" s="22">
        <v>6</v>
      </c>
      <c r="K246" s="1">
        <f>COUNTIF($M$3:$M$238,"=6")</f>
        <v>3</v>
      </c>
    </row>
    <row r="247" spans="5:11" ht="14.25">
      <c r="E247" s="22">
        <v>5</v>
      </c>
      <c r="F247" s="1">
        <f>COUNTIF($H$3:$H$238,"=5")</f>
        <v>4</v>
      </c>
      <c r="J247" s="22">
        <v>5</v>
      </c>
      <c r="K247" s="1">
        <f>COUNTIF($M$3:$M$238,"=5")</f>
        <v>39</v>
      </c>
    </row>
    <row r="248" spans="5:11" ht="14.25">
      <c r="E248" s="23" t="s">
        <v>480</v>
      </c>
      <c r="F248" s="24">
        <f>SUM(F242:F247)</f>
        <v>9</v>
      </c>
      <c r="J248" s="23" t="s">
        <v>480</v>
      </c>
      <c r="K248" s="24">
        <f>SUM(K242:K247)</f>
        <v>99</v>
      </c>
    </row>
  </sheetData>
  <sheetProtection selectLockedCells="1" selectUnlockedCells="1"/>
  <mergeCells count="2">
    <mergeCell ref="D1:H1"/>
    <mergeCell ref="I1:M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2024-05-07T21:05:34Z</dcterms:modified>
  <cp:category/>
  <cp:version/>
  <cp:contentType/>
  <cp:contentStatus/>
  <cp:revision>111</cp:revision>
</cp:coreProperties>
</file>