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dists\autoboc_0.4\"/>
    </mc:Choice>
  </mc:AlternateContent>
  <xr:revisionPtr revIDLastSave="0" documentId="13_ncr:1_{BCF6CAFE-5F29-4433-BB25-366B7265BA36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Espumisan" sheetId="1" r:id="rId1"/>
  </sheets>
  <definedNames>
    <definedName name="_xlnm.Print_Area" localSheetId="0">Espumisan!$A$1:$S$45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  <c r="D21" i="1"/>
  <c r="D34" i="1" l="1"/>
  <c r="D7" i="1"/>
  <c r="D8" i="1"/>
  <c r="K34" i="1"/>
  <c r="C34" i="1"/>
  <c r="E21" i="1" l="1"/>
  <c r="E27" i="1"/>
  <c r="E31" i="1"/>
  <c r="E22" i="1"/>
  <c r="E24" i="1"/>
  <c r="E28" i="1"/>
  <c r="E32" i="1"/>
  <c r="E25" i="1"/>
  <c r="E29" i="1"/>
  <c r="E33" i="1"/>
  <c r="E23" i="1"/>
  <c r="E26" i="1"/>
  <c r="E30" i="1"/>
  <c r="N22" i="1" l="1"/>
  <c r="N23" i="1"/>
  <c r="N24" i="1"/>
  <c r="N25" i="1"/>
  <c r="N26" i="1"/>
  <c r="N27" i="1"/>
  <c r="N28" i="1"/>
  <c r="N29" i="1"/>
  <c r="N30" i="1"/>
  <c r="N31" i="1"/>
  <c r="N32" i="1"/>
  <c r="N33" i="1"/>
  <c r="J37" i="1" l="1"/>
  <c r="K37" i="1" s="1"/>
  <c r="L37" i="1" s="1"/>
  <c r="M37" i="1" s="1"/>
  <c r="N37" i="1" s="1"/>
  <c r="L25" i="1" l="1"/>
  <c r="L28" i="1"/>
  <c r="L24" i="1"/>
  <c r="L22" i="1"/>
  <c r="L27" i="1"/>
  <c r="L32" i="1"/>
  <c r="L33" i="1"/>
  <c r="L26" i="1"/>
  <c r="L31" i="1"/>
  <c r="L23" i="1"/>
  <c r="L30" i="1"/>
  <c r="N21" i="1" l="1"/>
  <c r="N34" i="1" s="1"/>
  <c r="M34" i="1" s="1"/>
  <c r="C13" i="1" l="1"/>
  <c r="L21" i="1" l="1"/>
  <c r="L34" i="1" s="1"/>
  <c r="C9" i="1"/>
  <c r="C11" i="1" s="1"/>
  <c r="E34" i="1"/>
  <c r="C35" i="1" s="1"/>
</calcChain>
</file>

<file path=xl/sharedStrings.xml><?xml version="1.0" encoding="utf-8"?>
<sst xmlns="http://schemas.openxmlformats.org/spreadsheetml/2006/main" count="85" uniqueCount="72">
  <si>
    <t>CAMPAIGN</t>
  </si>
  <si>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</si>
  <si>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</si>
  <si>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</si>
  <si>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</si>
  <si>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</si>
  <si>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</si>
  <si>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</si>
  <si>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</si>
  <si>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</si>
  <si>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</si>
  <si>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</si>
  <si>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</si>
  <si>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</si>
  <si>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</si>
  <si>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</si>
  <si>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</si>
  <si>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</si>
  <si>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</si>
  <si>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</si>
  <si>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</si>
  <si>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</si>
  <si>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</si>
  <si>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</si>
  <si>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</si>
  <si>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First, Second</t>
  </si>
  <si>
    <t>Penultimate, Last</t>
  </si>
  <si>
    <t>NPT</t>
  </si>
  <si>
    <t>GRP</t>
  </si>
  <si>
    <t>PROSTAMOL UNO</t>
  </si>
  <si>
    <t>Reach</t>
  </si>
  <si>
    <t>1+</t>
  </si>
  <si>
    <t>2+</t>
  </si>
  <si>
    <t>3+</t>
  </si>
  <si>
    <t>Cinestar Action</t>
  </si>
  <si>
    <t>Kurir TV</t>
  </si>
  <si>
    <t>PINK</t>
  </si>
  <si>
    <t>Cinestar</t>
  </si>
  <si>
    <t>PINK Premium</t>
  </si>
  <si>
    <t>Total (mchi)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</si>
  <si>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</si>
  <si>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</si>
  <si>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</si>
  <si>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</si>
  <si>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</si>
  <si>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</si>
  <si>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</si>
  <si>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</si>
  <si>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</si>
  <si>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</si>
  <si>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</si>
  <si>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</si>
  <si>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 show parameters</t>
  </si>
  <si>
    <t>Max airings in 3 days</t>
  </si>
  <si>
    <t>Totals</t>
  </si>
  <si>
    <t>Espumisan</t>
  </si>
  <si>
    <t>Espumisan avgust</t>
  </si>
  <si>
    <t>F 30-50</t>
  </si>
  <si>
    <t>Bloatist 30"</t>
  </si>
  <si>
    <t>Bloatist 20"</t>
  </si>
  <si>
    <t>Discovery ID</t>
  </si>
  <si>
    <t>TLC</t>
  </si>
  <si>
    <t>HGTV</t>
  </si>
  <si>
    <t>PINK Thriller</t>
  </si>
  <si>
    <t>PINK Comedy</t>
  </si>
  <si>
    <t>RTS1</t>
  </si>
  <si>
    <t>Viasat Kino</t>
  </si>
  <si>
    <t>Diva Universal</t>
  </si>
  <si>
    <t>AFF</t>
  </si>
  <si>
    <t>Season coef.</t>
  </si>
  <si>
    <t>Program coef.</t>
  </si>
  <si>
    <t>Copy coef.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</si>
</sst>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20" applyNumberFormat="0" applyFill="0" applyAlignment="0" applyProtection="0"/>
    <xf numFmtId="0" fontId="10" fillId="5" borderId="0" applyNumberFormat="0" applyBorder="0" applyAlignment="0" applyProtection="0"/>
    <xf numFmtId="0" fontId="12" fillId="6" borderId="0" applyNumberFormat="0" applyBorder="0" applyAlignment="0" applyProtection="0"/>
    <xf numFmtId="171" fontId="7" fillId="0" borderId="0" applyFont="0" applyFill="0" applyBorder="0" applyAlignment="0" applyProtection="0"/>
    <xf numFmtId="3" fontId="13" fillId="18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9" borderId="21" applyNumberFormat="0" applyAlignment="0" applyProtection="0"/>
    <xf numFmtId="0" fontId="15" fillId="19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1" borderId="25" applyNumberFormat="0" applyFont="0" applyAlignment="0" applyProtection="0"/>
    <xf numFmtId="0" fontId="6" fillId="21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6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9" borderId="27" applyNumberFormat="0" applyAlignment="0" applyProtection="0"/>
    <xf numFmtId="0" fontId="25" fillId="22" borderId="27" applyNumberFormat="0" applyAlignment="0" applyProtection="0"/>
    <xf numFmtId="0" fontId="26" fillId="22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</cellStyleXfs>
  <cellXfs count="125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3" borderId="4" xfId="0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3" fontId="33" fillId="0" borderId="29" xfId="135" applyNumberFormat="1" applyFont="1" applyFill="1" applyBorder="1" applyAlignment="1">
      <alignment horizontal="right" vertical="center" indent="1"/>
    </xf>
    <xf numFmtId="9" fontId="33" fillId="0" borderId="29" xfId="135" applyNumberFormat="1" applyFont="1" applyFill="1" applyBorder="1" applyAlignment="1">
      <alignment horizontal="center" vertical="center"/>
    </xf>
    <xf numFmtId="2" fontId="33" fillId="0" borderId="14" xfId="135" applyNumberFormat="1" applyFont="1" applyFill="1" applyBorder="1" applyAlignment="1">
      <alignment horizontal="center" vertical="center"/>
    </xf>
    <xf numFmtId="1" fontId="33" fillId="0" borderId="29" xfId="135" applyNumberFormat="1" applyFont="1" applyFill="1" applyBorder="1" applyAlignment="1">
      <alignment horizontal="center" vertical="center"/>
    </xf>
    <xf numFmtId="2" fontId="33" fillId="0" borderId="29" xfId="136" applyNumberFormat="1" applyFont="1" applyFill="1" applyBorder="1" applyAlignment="1">
      <alignment horizontal="center" vertical="center"/>
    </xf>
    <xf numFmtId="0" fontId="33" fillId="0" borderId="10" xfId="135" applyFont="1" applyFill="1" applyBorder="1" applyAlignment="1">
      <alignment horizontal="left" vertical="center" indent="1"/>
    </xf>
    <xf numFmtId="9" fontId="33" fillId="0" borderId="7" xfId="135" applyNumberFormat="1" applyFont="1" applyFill="1" applyBorder="1" applyAlignment="1">
      <alignment horizontal="center" vertical="center"/>
    </xf>
    <xf numFmtId="1" fontId="33" fillId="0" borderId="7" xfId="135" applyNumberFormat="1" applyFont="1" applyFill="1" applyBorder="1" applyAlignment="1">
      <alignment horizontal="center" vertical="center"/>
    </xf>
    <xf numFmtId="2" fontId="33" fillId="0" borderId="7" xfId="135" applyNumberFormat="1" applyFont="1" applyFill="1" applyBorder="1" applyAlignment="1">
      <alignment horizontal="center" vertical="center"/>
    </xf>
    <xf numFmtId="2" fontId="33" fillId="0" borderId="7" xfId="136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9" fontId="2" fillId="2" borderId="11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0" fontId="36" fillId="3" borderId="32" xfId="0" applyFont="1" applyFill="1" applyBorder="1" applyAlignment="1">
      <alignment vertical="center"/>
    </xf>
    <xf numFmtId="0" fontId="36" fillId="3" borderId="30" xfId="0" applyFont="1" applyFill="1" applyBorder="1" applyAlignment="1">
      <alignment vertic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1" fontId="34" fillId="2" borderId="19" xfId="0" applyNumberFormat="1" applyFont="1" applyFill="1" applyBorder="1" applyAlignment="1">
      <alignment horizontal="center"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3" fillId="0" borderId="30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11" xfId="135" applyFont="1" applyFill="1" applyBorder="1" applyAlignment="1">
      <alignment horizontal="left" vertical="center" indent="1"/>
    </xf>
    <xf numFmtId="0" fontId="33" fillId="0" borderId="3" xfId="135" applyFont="1" applyFill="1" applyBorder="1" applyAlignment="1">
      <alignment horizontal="left" vertical="center" indent="1"/>
    </xf>
    <xf numFmtId="0" fontId="33" fillId="0" borderId="31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0" fontId="33" fillId="0" borderId="16" xfId="135" applyFont="1" applyFill="1" applyBorder="1" applyAlignment="1">
      <alignment horizontal="center" vertical="center"/>
    </xf>
    <xf numFmtId="16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" fontId="2" fillId="0" borderId="12" xfId="0" applyNumberFormat="1" applyFont="1" applyBorder="1" applyAlignment="1">
      <alignment horizontal="center" vertical="center"/>
    </xf>
    <xf numFmtId="0" fontId="33" fillId="0" borderId="17" xfId="135" applyFont="1" applyFill="1" applyBorder="1" applyAlignment="1">
      <alignment horizontal="center" vertical="center"/>
    </xf>
    <xf numFmtId="164" fontId="2" fillId="0" borderId="0" xfId="1" applyFont="1" applyFill="1" applyAlignment="1">
      <alignment vertical="center"/>
    </xf>
    <xf numFmtId="0" fontId="33" fillId="0" borderId="10" xfId="135" applyFont="1" applyFill="1" applyBorder="1" applyAlignment="1">
      <alignment horizontal="center" vertical="center"/>
    </xf>
    <xf numFmtId="3" fontId="33" fillId="0" borderId="11" xfId="135" applyNumberFormat="1" applyFont="1" applyFill="1" applyBorder="1" applyAlignment="1">
      <alignment horizontal="center" vertical="center"/>
    </xf>
    <xf numFmtId="0" fontId="33" fillId="0" borderId="13" xfId="135" applyFont="1" applyFill="1" applyBorder="1" applyAlignment="1">
      <alignment horizontal="center" vertical="center"/>
    </xf>
    <xf numFmtId="3" fontId="33" fillId="0" borderId="15" xfId="135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center" vertical="center"/>
    </xf>
    <xf numFmtId="3" fontId="33" fillId="0" borderId="9" xfId="135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1" fontId="33" fillId="0" borderId="14" xfId="135" applyNumberFormat="1" applyFont="1" applyFill="1" applyBorder="1" applyAlignment="1">
      <alignment horizontal="center" vertical="center"/>
    </xf>
    <xf numFmtId="1" fontId="33" fillId="0" borderId="1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1" fontId="33" fillId="0" borderId="18" xfId="135" applyNumberFormat="1" applyFont="1" applyFill="1" applyBorder="1" applyAlignment="1">
      <alignment horizontal="center" vertical="center"/>
    </xf>
    <xf numFmtId="1" fontId="33" fillId="0" borderId="6" xfId="135" applyNumberFormat="1" applyFont="1" applyFill="1" applyBorder="1" applyAlignment="1">
      <alignment horizontal="center" vertical="center"/>
    </xf>
    <xf numFmtId="1" fontId="33" fillId="0" borderId="12" xfId="135" applyNumberFormat="1" applyFont="1" applyFill="1" applyBorder="1" applyAlignment="1">
      <alignment horizontal="center" vertical="center"/>
    </xf>
    <xf numFmtId="0" fontId="35" fillId="3" borderId="4" xfId="135" applyFont="1" applyFill="1" applyBorder="1" applyAlignment="1">
      <alignment horizontal="center" vertical="center"/>
    </xf>
    <xf numFmtId="1" fontId="35" fillId="3" borderId="5" xfId="135" applyNumberFormat="1" applyFont="1" applyFill="1" applyBorder="1" applyAlignment="1">
      <alignment horizontal="center" vertical="center"/>
    </xf>
    <xf numFmtId="1" fontId="35" fillId="3" borderId="19" xfId="135" applyNumberFormat="1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vertical="center" wrapText="1"/>
    </xf>
    <xf numFmtId="3" fontId="35" fillId="3" borderId="5" xfId="135" applyNumberFormat="1" applyFont="1" applyFill="1" applyBorder="1" applyAlignment="1">
      <alignment vertical="center" wrapText="1"/>
    </xf>
    <xf numFmtId="0" fontId="35" fillId="3" borderId="19" xfId="135" applyFont="1" applyFill="1" applyBorder="1" applyAlignment="1">
      <alignment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3" fillId="0" borderId="15" xfId="135" applyFont="1" applyFill="1" applyBorder="1" applyAlignment="1">
      <alignment vertical="center"/>
    </xf>
    <xf numFmtId="0" fontId="33" fillId="0" borderId="11" xfId="135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9" fontId="2" fillId="2" borderId="14" xfId="2" applyFont="1" applyFill="1" applyBorder="1" applyAlignment="1">
      <alignment horizontal="center" vertical="center"/>
    </xf>
    <xf numFmtId="16" fontId="2" fillId="2" borderId="1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16" fontId="2" fillId="2" borderId="1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16" fontId="2" fillId="2" borderId="6" xfId="0" applyNumberFormat="1" applyFont="1" applyFill="1" applyBorder="1" applyAlignment="1">
      <alignment horizontal="center" vertical="center"/>
    </xf>
    <xf numFmtId="173" fontId="33" fillId="0" borderId="14" xfId="135" applyNumberFormat="1" applyFont="1" applyFill="1" applyBorder="1" applyAlignment="1">
      <alignment vertical="center"/>
    </xf>
    <xf numFmtId="173" fontId="33" fillId="0" borderId="7" xfId="135" applyNumberFormat="1" applyFont="1" applyFill="1" applyBorder="1" applyAlignment="1">
      <alignment vertical="center"/>
    </xf>
    <xf numFmtId="0" fontId="0" fillId="2" borderId="8" xfId="0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indent="1"/>
    </xf>
    <xf numFmtId="3" fontId="0" fillId="2" borderId="33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Espumisan!$I$38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Espumisan!$J$37:$N$37</c:f>
              <c:numCache>
                <c:formatCode>0</c:formatCode>
                <c:ptCount val="5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</c:numCache>
            </c:numRef>
          </c:cat>
          <c:val>
            <c:numRef>
              <c:f>Espumisan!$J$38:$N$38</c:f>
              <c:numCache>
                <c:formatCode>0</c:formatCode>
                <c:ptCount val="5"/>
                <c:pt idx="0">
                  <c:v>53.990000000000009</c:v>
                </c:pt>
                <c:pt idx="1">
                  <c:v>0</c:v>
                </c:pt>
                <c:pt idx="2">
                  <c:v>50.929999999999993</c:v>
                </c:pt>
                <c:pt idx="3">
                  <c:v>50.45</c:v>
                </c:pt>
                <c:pt idx="4">
                  <c:v>53.592399999999998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926307</xdr:colOff>
      <xdr:row>5</xdr:row>
      <xdr:rowOff>130970</xdr:rowOff>
    </xdr:from>
    <xdr:to>
      <xdr:col>13</xdr:col>
      <xdr:colOff>30957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45"/>
  <sheetViews>
    <sheetView showGridLines="0" tabSelected="1" view="pageBreakPreview" zoomScale="70" zoomScaleNormal="80" zoomScaleSheetLayoutView="70" workbookViewId="0">
      <selection activeCell="J39" sqref="J39"/>
    </sheetView>
  </sheetViews>
  <sheetFormatPr defaultColWidth="9.140625" defaultRowHeight="15"/>
  <cols>
    <col min="1" max="1" width="2.7109375" style="7" customWidth="1"/>
    <col min="2" max="2" width="23" style="7" customWidth="1"/>
    <col min="3" max="3" width="27" style="7" customWidth="1"/>
    <col min="4" max="4" width="14.140625" style="7" customWidth="1"/>
    <col min="5" max="5" width="30.7109375" style="7" customWidth="1"/>
    <col min="6" max="6" width="19.5703125" style="7" customWidth="1"/>
    <col min="7" max="9" width="15.7109375" style="7" customWidth="1"/>
    <col min="10" max="14" width="12.85546875" style="7" customWidth="1"/>
    <col min="15" max="15" width="12.5703125" style="7" bestFit="1" customWidth="1"/>
    <col min="16" max="16" width="13.28515625" style="7" customWidth="1"/>
    <col min="17" max="17" width="12" style="7" customWidth="1"/>
    <col min="18" max="18" width="10.28515625" style="7" customWidth="1"/>
    <col min="19" max="16384" width="9.140625" style="7"/>
  </cols>
  <sheetData>
    <row r="1" spans="2:15" ht="15.75" thickBot="1">
      <c r="B1" s="10"/>
      <c r="C1" s="10"/>
      <c r="D1" s="10"/>
      <c r="E1" s="10"/>
      <c r="F1" s="10"/>
      <c r="G1" s="10"/>
      <c r="H1" s="10"/>
    </row>
    <row r="2" spans="2:15" s="8" customFormat="1">
      <c r="B2" s="56" t="s">
        <v>43</v>
      </c>
      <c r="C2" s="57" t="s">
        <v>44</v>
      </c>
      <c r="D2" s="58"/>
      <c r="E2" s="58"/>
      <c r="F2" s="58"/>
      <c r="G2" s="58"/>
      <c r="H2" s="58"/>
    </row>
    <row r="3" spans="2:15" s="8" customFormat="1">
      <c r="B3" s="29" t="s">
        <v>45</v>
      </c>
      <c r="C3" s="59" t="s">
        <v>40</v>
      </c>
      <c r="D3" s="58"/>
      <c r="E3" s="58"/>
      <c r="F3" s="58"/>
      <c r="G3" s="58"/>
      <c r="H3" s="58"/>
    </row>
    <row r="4" spans="2:15" s="8" customFormat="1">
      <c r="B4" s="29" t="s">
        <v>46</v>
      </c>
      <c r="C4" s="59" t="s">
        <v>55</v>
      </c>
      <c r="D4" s="58"/>
      <c r="E4" s="58"/>
      <c r="F4" s="58"/>
      <c r="G4" s="58"/>
      <c r="H4" s="58"/>
    </row>
    <row r="5" spans="2:15" s="8" customFormat="1" ht="15.75" thickBot="1">
      <c r="B5" s="60" t="s">
        <v>47</v>
      </c>
      <c r="C5" s="61" t="s">
        <v>56</v>
      </c>
      <c r="D5" s="58"/>
      <c r="E5" s="58"/>
      <c r="F5" s="58"/>
      <c r="G5" s="58"/>
      <c r="H5" s="58"/>
    </row>
    <row r="6" spans="2:15" s="9" customFormat="1" ht="15.75" thickBot="1">
      <c r="B6" s="62"/>
      <c r="C6" s="62"/>
      <c r="D6" s="62"/>
      <c r="E6" s="62"/>
      <c r="F6" s="62"/>
      <c r="G6" s="62"/>
      <c r="H6" s="62"/>
    </row>
    <row r="7" spans="2:15">
      <c r="B7" s="63" t="s">
        <v>5</v>
      </c>
      <c r="C7" s="64">
        <v>45870</v>
      </c>
      <c r="D7" s="65">
        <f>WEEKDAY(C7,2)</f>
        <v>5</v>
      </c>
      <c r="E7" s="10"/>
      <c r="F7" s="10"/>
      <c r="G7" s="66"/>
      <c r="H7" s="10"/>
      <c r="K7" s="11"/>
      <c r="L7" s="12"/>
    </row>
    <row r="8" spans="2:15" ht="15.75" thickBot="1">
      <c r="B8" s="67" t="s">
        <v>6</v>
      </c>
      <c r="C8" s="68">
        <v>45900</v>
      </c>
      <c r="D8" s="69">
        <f>WEEKDAY(C8,2)</f>
        <v>7</v>
      </c>
      <c r="E8" s="70"/>
      <c r="F8" s="10"/>
      <c r="G8" s="10"/>
      <c r="H8" s="10"/>
      <c r="K8" s="11"/>
      <c r="L8" s="12"/>
    </row>
    <row r="9" spans="2:15">
      <c r="B9" s="71" t="s">
        <v>16</v>
      </c>
      <c r="C9" s="72">
        <f>+C34</f>
        <v>7177.1726640047982</v>
      </c>
      <c r="D9" s="10"/>
      <c r="E9" s="70"/>
      <c r="F9" s="36"/>
      <c r="G9" s="36"/>
      <c r="H9" s="10"/>
      <c r="K9" s="11"/>
      <c r="L9" s="12"/>
    </row>
    <row r="10" spans="2:15" ht="15.75" thickBot="1">
      <c r="B10" s="73" t="s">
        <v>48</v>
      </c>
      <c r="C10" s="74">
        <v>117</v>
      </c>
      <c r="D10" s="10"/>
      <c r="E10" s="70"/>
      <c r="F10" s="36"/>
      <c r="G10" s="36"/>
      <c r="H10" s="10"/>
      <c r="K10" s="11"/>
      <c r="L10" s="12"/>
    </row>
    <row r="11" spans="2:15">
      <c r="B11" s="75" t="s">
        <v>7</v>
      </c>
      <c r="C11" s="76">
        <f>C9*C10</f>
        <v>839729.20168856136</v>
      </c>
      <c r="D11" s="10"/>
      <c r="E11" s="70"/>
      <c r="F11" s="36"/>
      <c r="G11" s="36"/>
      <c r="H11" s="10"/>
      <c r="K11" s="11"/>
      <c r="L11" s="12"/>
    </row>
    <row r="12" spans="2:15">
      <c r="B12" s="77" t="s">
        <v>8</v>
      </c>
      <c r="C12" s="78" t="s">
        <v>57</v>
      </c>
      <c r="D12" s="10"/>
      <c r="E12" s="70"/>
      <c r="F12" s="10"/>
      <c r="G12" s="10"/>
      <c r="H12" s="10"/>
      <c r="K12" s="11"/>
      <c r="L12" s="12"/>
      <c r="O12" s="16"/>
    </row>
    <row r="13" spans="2:15" ht="15.75" thickBot="1">
      <c r="B13" s="67" t="s">
        <v>9</v>
      </c>
      <c r="C13" s="2">
        <f>WEEKNUM(C8,2)-WEEKNUM(C7,2)+1</f>
        <v>5</v>
      </c>
      <c r="D13" s="10"/>
      <c r="E13" s="70"/>
      <c r="F13" s="10"/>
      <c r="G13" s="10"/>
      <c r="H13" s="10"/>
      <c r="K13" s="11"/>
      <c r="L13" s="12"/>
      <c r="O13" s="16"/>
    </row>
    <row r="14" spans="2:15">
      <c r="D14" s="10"/>
      <c r="E14" s="79"/>
      <c r="F14" s="10"/>
      <c r="G14" s="10"/>
      <c r="H14" s="79"/>
      <c r="O14" s="16"/>
    </row>
    <row r="15" spans="2:15" ht="15.75" thickBot="1">
      <c r="B15" s="80"/>
      <c r="C15" s="80"/>
      <c r="D15" s="10"/>
      <c r="E15" s="79"/>
      <c r="F15" s="10"/>
      <c r="G15" s="10"/>
      <c r="H15" s="79"/>
    </row>
    <row r="16" spans="2:15" ht="15.75" thickBot="1">
      <c r="B16" s="108" t="s">
        <v>0</v>
      </c>
      <c r="C16" s="109" t="s">
        <v>29</v>
      </c>
      <c r="D16" s="109" t="s">
        <v>1</v>
      </c>
      <c r="E16" s="109" t="s">
        <v>2</v>
      </c>
      <c r="F16" s="110" t="s">
        <v>41</v>
      </c>
      <c r="G16" s="111" t="s">
        <v>42</v>
      </c>
      <c r="H16" s="79"/>
    </row>
    <row r="17" spans="2:20">
      <c r="B17" s="112" t="s">
        <v>3</v>
      </c>
      <c r="C17" s="105" t="s">
        <v>58</v>
      </c>
      <c r="D17" s="105">
        <v>30</v>
      </c>
      <c r="E17" s="106">
        <v>0</v>
      </c>
      <c r="F17" s="107">
        <v>45870</v>
      </c>
      <c r="G17" s="113">
        <v>45900</v>
      </c>
      <c r="H17" s="17"/>
    </row>
    <row r="18" spans="2:20" ht="15.75" thickBot="1">
      <c r="B18" s="13" t="s">
        <v>4</v>
      </c>
      <c r="C18" s="114" t="s">
        <v>59</v>
      </c>
      <c r="D18" s="114">
        <v>20</v>
      </c>
      <c r="E18" s="115">
        <v>1</v>
      </c>
      <c r="F18" s="116">
        <v>45870</v>
      </c>
      <c r="G18" s="113">
        <v>45900</v>
      </c>
      <c r="H18" s="17"/>
    </row>
    <row r="19" spans="2:20" ht="15.75" thickBot="1">
      <c r="B19" s="18"/>
      <c r="C19" s="18"/>
      <c r="E19" s="17"/>
      <c r="H19" s="17"/>
    </row>
    <row r="20" spans="2:20" s="23" customFormat="1" ht="30.75" thickBot="1">
      <c r="B20" s="20" t="s">
        <v>17</v>
      </c>
      <c r="C20" s="21" t="s">
        <v>13</v>
      </c>
      <c r="D20" s="21" t="s">
        <v>12</v>
      </c>
      <c r="E20" s="21" t="s">
        <v>11</v>
      </c>
      <c r="F20" s="22" t="s">
        <v>19</v>
      </c>
      <c r="G20" s="22" t="s">
        <v>14</v>
      </c>
      <c r="H20" s="22" t="s">
        <v>69</v>
      </c>
      <c r="I20" s="22" t="s">
        <v>70</v>
      </c>
      <c r="J20" s="21" t="s">
        <v>71</v>
      </c>
      <c r="K20" s="21" t="s">
        <v>28</v>
      </c>
      <c r="L20" s="21" t="s">
        <v>2</v>
      </c>
      <c r="M20" s="21" t="s">
        <v>68</v>
      </c>
      <c r="N20" s="21" t="s">
        <v>10</v>
      </c>
      <c r="O20" s="91" t="s">
        <v>49</v>
      </c>
      <c r="P20" s="92" t="s">
        <v>50</v>
      </c>
      <c r="Q20" s="93" t="s">
        <v>51</v>
      </c>
    </row>
    <row r="21" spans="2:20">
      <c r="B21" s="119" t="s">
        <v>65</v>
      </c>
      <c r="C21" s="121">
        <v>2764.1016668160005</v>
      </c>
      <c r="D21" s="24">
        <f>+C21*$C$10</f>
        <v>323399.89501747204</v>
      </c>
      <c r="E21" s="25">
        <f t="shared" ref="E21:E33" si="0">C21/$C$34</f>
        <v>0.38512403089849262</v>
      </c>
      <c r="F21" s="3" t="s">
        <v>18</v>
      </c>
      <c r="G21" s="4">
        <v>75.647999999999996</v>
      </c>
      <c r="H21" s="3">
        <v>0.9</v>
      </c>
      <c r="I21" s="3">
        <v>1.29</v>
      </c>
      <c r="J21" s="26">
        <v>0.8</v>
      </c>
      <c r="K21" s="27">
        <v>44.96</v>
      </c>
      <c r="L21" s="25">
        <f t="shared" ref="L21:L28" si="1">K21/$K$34</f>
        <v>0.23915860428400301</v>
      </c>
      <c r="M21" s="28">
        <v>0.75</v>
      </c>
      <c r="N21" s="82">
        <f>+M21*K21</f>
        <v>33.72</v>
      </c>
      <c r="O21" s="117"/>
      <c r="P21" s="117"/>
      <c r="Q21" s="103"/>
      <c r="S21" s="10"/>
      <c r="T21" s="10"/>
    </row>
    <row r="22" spans="2:20">
      <c r="B22" s="120" t="s">
        <v>36</v>
      </c>
      <c r="C22" s="122">
        <v>3761.0053380399991</v>
      </c>
      <c r="D22" s="24">
        <f t="shared" ref="D22:D33" si="2">+C22*$C$10</f>
        <v>440037.62455067987</v>
      </c>
      <c r="E22" s="30">
        <f t="shared" si="0"/>
        <v>0.52402324900198116</v>
      </c>
      <c r="F22" s="5" t="s">
        <v>18</v>
      </c>
      <c r="G22" s="5">
        <v>47.829899999999995</v>
      </c>
      <c r="H22" s="5">
        <v>0.85</v>
      </c>
      <c r="I22" s="5">
        <v>1.1299999999999999</v>
      </c>
      <c r="J22" s="26">
        <v>0.66666666666666663</v>
      </c>
      <c r="K22" s="31">
        <v>122.8</v>
      </c>
      <c r="L22" s="30">
        <f t="shared" si="1"/>
        <v>0.65321789604260605</v>
      </c>
      <c r="M22" s="32">
        <v>0.8</v>
      </c>
      <c r="N22" s="31">
        <f t="shared" ref="N22:N33" si="3">+M22*K22</f>
        <v>98.240000000000009</v>
      </c>
      <c r="O22" s="118"/>
      <c r="P22" s="118"/>
      <c r="Q22" s="104"/>
      <c r="S22" s="10"/>
      <c r="T22" s="10"/>
    </row>
    <row r="23" spans="2:20">
      <c r="B23" s="120" t="s">
        <v>66</v>
      </c>
      <c r="C23" s="122">
        <v>19.032710399999999</v>
      </c>
      <c r="D23" s="24">
        <f t="shared" si="2"/>
        <v>2226.8271168000001</v>
      </c>
      <c r="E23" s="30">
        <f t="shared" si="0"/>
        <v>2.651839560089379E-3</v>
      </c>
      <c r="F23" s="5" t="s">
        <v>39</v>
      </c>
      <c r="G23" s="5">
        <v>50.16</v>
      </c>
      <c r="H23" s="5">
        <v>0.9</v>
      </c>
      <c r="I23" s="5">
        <v>1</v>
      </c>
      <c r="J23" s="26">
        <v>0.66666666666666663</v>
      </c>
      <c r="K23" s="31">
        <v>0.63240000000000007</v>
      </c>
      <c r="L23" s="30">
        <f t="shared" si="1"/>
        <v>3.3639657773399359E-3</v>
      </c>
      <c r="M23" s="33">
        <v>1.2</v>
      </c>
      <c r="N23" s="31">
        <f t="shared" si="3"/>
        <v>0.75888000000000011</v>
      </c>
      <c r="O23" s="118"/>
      <c r="P23" s="118"/>
      <c r="Q23" s="104"/>
      <c r="S23" s="10"/>
      <c r="T23" s="10"/>
    </row>
    <row r="24" spans="2:20">
      <c r="B24" s="120" t="s">
        <v>67</v>
      </c>
      <c r="C24" s="122">
        <v>64.405439999999999</v>
      </c>
      <c r="D24" s="24">
        <f t="shared" si="2"/>
        <v>7535.4364800000003</v>
      </c>
      <c r="E24" s="30">
        <f t="shared" si="0"/>
        <v>8.9736506302834761E-3</v>
      </c>
      <c r="F24" s="5" t="s">
        <v>39</v>
      </c>
      <c r="G24" s="5">
        <v>50.16</v>
      </c>
      <c r="H24" s="5">
        <v>0.9</v>
      </c>
      <c r="I24" s="5">
        <v>1</v>
      </c>
      <c r="J24" s="26">
        <v>0.66666666666666663</v>
      </c>
      <c r="K24" s="31">
        <v>2.14</v>
      </c>
      <c r="L24" s="30">
        <f t="shared" si="1"/>
        <v>1.1383438904977013E-2</v>
      </c>
      <c r="M24" s="32">
        <v>1.45</v>
      </c>
      <c r="N24" s="31">
        <f t="shared" si="3"/>
        <v>3.1030000000000002</v>
      </c>
      <c r="O24" s="118"/>
      <c r="P24" s="118"/>
      <c r="Q24" s="104"/>
      <c r="S24" s="10"/>
      <c r="T24" s="10"/>
    </row>
    <row r="25" spans="2:20">
      <c r="B25" s="120" t="s">
        <v>60</v>
      </c>
      <c r="C25" s="122">
        <v>57.182400000000001</v>
      </c>
      <c r="D25" s="24">
        <f t="shared" si="2"/>
        <v>6690.3407999999999</v>
      </c>
      <c r="E25" s="30">
        <f t="shared" si="0"/>
        <v>7.9672599053918717E-3</v>
      </c>
      <c r="F25" s="5" t="s">
        <v>39</v>
      </c>
      <c r="G25" s="5">
        <v>50.16</v>
      </c>
      <c r="H25" s="5">
        <v>0.9</v>
      </c>
      <c r="I25" s="5">
        <v>1</v>
      </c>
      <c r="J25" s="26">
        <v>0.66666666666666663</v>
      </c>
      <c r="K25" s="31">
        <v>1.9</v>
      </c>
      <c r="L25" s="30">
        <f t="shared" si="1"/>
        <v>1.0106791551147814E-2</v>
      </c>
      <c r="M25" s="32">
        <v>1.9</v>
      </c>
      <c r="N25" s="31">
        <f t="shared" si="3"/>
        <v>3.61</v>
      </c>
      <c r="O25" s="118"/>
      <c r="P25" s="118"/>
      <c r="Q25" s="104"/>
      <c r="S25" s="10"/>
      <c r="T25" s="10"/>
    </row>
    <row r="26" spans="2:20">
      <c r="B26" s="120" t="s">
        <v>61</v>
      </c>
      <c r="C26" s="122">
        <v>50.260319999999993</v>
      </c>
      <c r="D26" s="24">
        <f t="shared" si="2"/>
        <v>5880.4574399999992</v>
      </c>
      <c r="E26" s="30">
        <f t="shared" si="0"/>
        <v>7.00280212737075E-3</v>
      </c>
      <c r="F26" s="5" t="s">
        <v>39</v>
      </c>
      <c r="G26" s="5">
        <v>50.16</v>
      </c>
      <c r="H26" s="5">
        <v>0.9</v>
      </c>
      <c r="I26" s="5">
        <v>1</v>
      </c>
      <c r="J26" s="26">
        <v>0.66666666666666663</v>
      </c>
      <c r="K26" s="31">
        <v>1.67</v>
      </c>
      <c r="L26" s="30">
        <f t="shared" si="1"/>
        <v>8.8833378370614998E-3</v>
      </c>
      <c r="M26" s="32">
        <v>1.63</v>
      </c>
      <c r="N26" s="31">
        <f t="shared" si="3"/>
        <v>2.7220999999999997</v>
      </c>
      <c r="O26" s="118"/>
      <c r="P26" s="118"/>
      <c r="Q26" s="104"/>
      <c r="S26" s="10"/>
      <c r="T26" s="10"/>
    </row>
    <row r="27" spans="2:20">
      <c r="B27" s="120" t="s">
        <v>37</v>
      </c>
      <c r="C27" s="122">
        <v>28.892159999999997</v>
      </c>
      <c r="D27" s="24">
        <f t="shared" si="2"/>
        <v>3380.3827199999996</v>
      </c>
      <c r="E27" s="30">
        <f t="shared" si="0"/>
        <v>4.0255628995664195E-3</v>
      </c>
      <c r="F27" s="5" t="s">
        <v>39</v>
      </c>
      <c r="G27" s="5">
        <v>50.16</v>
      </c>
      <c r="H27" s="5">
        <v>0.9</v>
      </c>
      <c r="I27" s="5">
        <v>1</v>
      </c>
      <c r="J27" s="26">
        <v>0.66666666666666663</v>
      </c>
      <c r="K27" s="31">
        <v>0.96000000000000008</v>
      </c>
      <c r="L27" s="30">
        <f t="shared" si="1"/>
        <v>5.1065894153167904E-3</v>
      </c>
      <c r="M27" s="32">
        <v>1.1000000000000001</v>
      </c>
      <c r="N27" s="31">
        <f t="shared" si="3"/>
        <v>1.0560000000000003</v>
      </c>
      <c r="O27" s="118"/>
      <c r="P27" s="118"/>
      <c r="Q27" s="104"/>
      <c r="S27" s="10"/>
      <c r="T27" s="10"/>
    </row>
    <row r="28" spans="2:20">
      <c r="B28" s="120" t="s">
        <v>34</v>
      </c>
      <c r="C28" s="122">
        <v>35.814239999999998</v>
      </c>
      <c r="D28" s="24">
        <f t="shared" si="2"/>
        <v>4190.2660799999994</v>
      </c>
      <c r="E28" s="30">
        <f t="shared" si="0"/>
        <v>4.9900206775875412E-3</v>
      </c>
      <c r="F28" s="5" t="s">
        <v>39</v>
      </c>
      <c r="G28" s="5">
        <v>50.16</v>
      </c>
      <c r="H28" s="5">
        <v>0.9</v>
      </c>
      <c r="I28" s="5">
        <v>1</v>
      </c>
      <c r="J28" s="26">
        <v>0.66666666666666663</v>
      </c>
      <c r="K28" s="31">
        <v>1.1900000000000002</v>
      </c>
      <c r="L28" s="30">
        <f t="shared" si="1"/>
        <v>6.330043129403105E-3</v>
      </c>
      <c r="M28" s="33">
        <v>1.36</v>
      </c>
      <c r="N28" s="31">
        <f t="shared" si="3"/>
        <v>1.6184000000000003</v>
      </c>
      <c r="O28" s="118"/>
      <c r="P28" s="118"/>
      <c r="Q28" s="104"/>
      <c r="S28" s="10"/>
      <c r="T28" s="10"/>
    </row>
    <row r="29" spans="2:20">
      <c r="B29" s="120" t="s">
        <v>62</v>
      </c>
      <c r="C29" s="122">
        <v>38.522879999999994</v>
      </c>
      <c r="D29" s="24">
        <f t="shared" si="2"/>
        <v>4507.1769599999989</v>
      </c>
      <c r="E29" s="30">
        <f t="shared" si="0"/>
        <v>5.3674171994218924E-3</v>
      </c>
      <c r="F29" s="5" t="s">
        <v>39</v>
      </c>
      <c r="G29" s="5">
        <v>50.16</v>
      </c>
      <c r="H29" s="5">
        <v>0.9</v>
      </c>
      <c r="I29" s="5">
        <v>1</v>
      </c>
      <c r="J29" s="26">
        <v>0.66666666666666663</v>
      </c>
      <c r="K29" s="31">
        <v>1.28</v>
      </c>
      <c r="L29" s="30">
        <v>0</v>
      </c>
      <c r="M29" s="32">
        <v>1.89</v>
      </c>
      <c r="N29" s="31">
        <f t="shared" si="3"/>
        <v>2.4192</v>
      </c>
      <c r="O29" s="118"/>
      <c r="P29" s="118"/>
      <c r="Q29" s="104"/>
      <c r="S29" s="10"/>
      <c r="T29" s="10"/>
    </row>
    <row r="30" spans="2:20">
      <c r="B30" s="120" t="s">
        <v>63</v>
      </c>
      <c r="C30" s="122">
        <v>50.557223059200005</v>
      </c>
      <c r="D30" s="24">
        <f t="shared" si="2"/>
        <v>5915.1950979264002</v>
      </c>
      <c r="E30" s="30">
        <f t="shared" si="0"/>
        <v>7.0441698181174213E-3</v>
      </c>
      <c r="F30" s="5" t="s">
        <v>18</v>
      </c>
      <c r="G30" s="5">
        <v>45.607199999999999</v>
      </c>
      <c r="H30" s="5">
        <v>0.85</v>
      </c>
      <c r="I30" s="5">
        <v>1.04</v>
      </c>
      <c r="J30" s="26">
        <v>0.66666666666666663</v>
      </c>
      <c r="K30" s="31">
        <v>1.71</v>
      </c>
      <c r="L30" s="30">
        <f>K30/$K$34</f>
        <v>9.0961123960330327E-3</v>
      </c>
      <c r="M30" s="32">
        <v>1</v>
      </c>
      <c r="N30" s="31">
        <f t="shared" si="3"/>
        <v>1.71</v>
      </c>
      <c r="O30" s="118"/>
      <c r="P30" s="118"/>
      <c r="Q30" s="104"/>
      <c r="S30" s="10"/>
      <c r="T30" s="10"/>
    </row>
    <row r="31" spans="2:20">
      <c r="B31" s="120" t="s">
        <v>38</v>
      </c>
      <c r="C31" s="122">
        <v>56.443470719999993</v>
      </c>
      <c r="D31" s="24">
        <f t="shared" si="2"/>
        <v>6603.8860742399993</v>
      </c>
      <c r="E31" s="30">
        <f t="shared" si="0"/>
        <v>7.86430442214066E-3</v>
      </c>
      <c r="F31" s="5" t="s">
        <v>18</v>
      </c>
      <c r="G31" s="5">
        <v>45.607199999999999</v>
      </c>
      <c r="H31" s="5">
        <v>0.85</v>
      </c>
      <c r="I31" s="5">
        <v>1.04</v>
      </c>
      <c r="J31" s="26">
        <v>0.66666666666666663</v>
      </c>
      <c r="K31" s="31">
        <v>1.6800000000000002</v>
      </c>
      <c r="L31" s="30">
        <f>K31/$K$34</f>
        <v>8.9365314768043835E-3</v>
      </c>
      <c r="M31" s="32">
        <v>1.2</v>
      </c>
      <c r="N31" s="31">
        <f t="shared" si="3"/>
        <v>2.016</v>
      </c>
      <c r="O31" s="118"/>
      <c r="P31" s="118"/>
      <c r="Q31" s="104"/>
      <c r="S31" s="10"/>
      <c r="T31" s="10"/>
    </row>
    <row r="32" spans="2:20">
      <c r="B32" s="120" t="s">
        <v>64</v>
      </c>
      <c r="C32" s="122">
        <v>28.974314969599998</v>
      </c>
      <c r="D32" s="24">
        <f t="shared" si="2"/>
        <v>3389.9948514431999</v>
      </c>
      <c r="E32" s="30">
        <f t="shared" si="0"/>
        <v>4.0370096033655392E-3</v>
      </c>
      <c r="F32" s="5" t="s">
        <v>18</v>
      </c>
      <c r="G32" s="5">
        <v>45.607199999999999</v>
      </c>
      <c r="H32" s="5">
        <v>0.85</v>
      </c>
      <c r="I32" s="5">
        <v>1.04</v>
      </c>
      <c r="J32" s="26">
        <v>0.66666666666666663</v>
      </c>
      <c r="K32" s="31">
        <v>0.98</v>
      </c>
      <c r="L32" s="30">
        <f>K32/$K$34</f>
        <v>5.2129766948025569E-3</v>
      </c>
      <c r="M32" s="32">
        <v>1.3</v>
      </c>
      <c r="N32" s="31">
        <f t="shared" si="3"/>
        <v>1.274</v>
      </c>
      <c r="O32" s="118"/>
      <c r="P32" s="118"/>
      <c r="Q32" s="104"/>
      <c r="S32" s="10"/>
      <c r="T32" s="10"/>
    </row>
    <row r="33" spans="2:20" ht="15.75" thickBot="1">
      <c r="B33" s="120" t="s">
        <v>35</v>
      </c>
      <c r="C33" s="122">
        <v>221.98050000000001</v>
      </c>
      <c r="D33" s="24">
        <f t="shared" si="2"/>
        <v>25971.718499999999</v>
      </c>
      <c r="E33" s="30">
        <f t="shared" si="0"/>
        <v>3.0928683256191424E-2</v>
      </c>
      <c r="F33" s="5" t="s">
        <v>18</v>
      </c>
      <c r="G33" s="5">
        <v>45</v>
      </c>
      <c r="H33" s="5">
        <v>0.9</v>
      </c>
      <c r="I33" s="5">
        <v>1.04</v>
      </c>
      <c r="J33" s="26">
        <v>0.9</v>
      </c>
      <c r="K33" s="31">
        <v>6.0900000000000007</v>
      </c>
      <c r="L33" s="30">
        <f>K33/$K$34</f>
        <v>3.2394926603415891E-2</v>
      </c>
      <c r="M33" s="33">
        <v>0.87</v>
      </c>
      <c r="N33" s="31">
        <f t="shared" si="3"/>
        <v>5.2983000000000002</v>
      </c>
      <c r="O33" s="118"/>
      <c r="P33" s="118"/>
      <c r="Q33" s="104"/>
      <c r="S33" s="10"/>
      <c r="T33" s="10"/>
    </row>
    <row r="34" spans="2:20" ht="15.75" thickBot="1">
      <c r="B34" s="94" t="s">
        <v>54</v>
      </c>
      <c r="C34" s="95">
        <f>SUM(C21:C33)</f>
        <v>7177.1726640047982</v>
      </c>
      <c r="D34" s="95">
        <f>SUM(D21:D33)</f>
        <v>839729.20168856147</v>
      </c>
      <c r="E34" s="96">
        <f>SUM(E21:E33)</f>
        <v>1.0000000000000002</v>
      </c>
      <c r="F34" s="97"/>
      <c r="G34" s="97"/>
      <c r="H34" s="97"/>
      <c r="I34" s="97"/>
      <c r="J34" s="98"/>
      <c r="K34" s="81">
        <f>SUM(K21:K33)</f>
        <v>187.99239999999998</v>
      </c>
      <c r="L34" s="99">
        <f>+SUM(L21:L33)</f>
        <v>0.99319121411291122</v>
      </c>
      <c r="M34" s="100">
        <f>+N34/K34</f>
        <v>0.83804387836955163</v>
      </c>
      <c r="N34" s="81">
        <f>SUM(N21:N33)</f>
        <v>157.54588000000007</v>
      </c>
      <c r="O34" s="101"/>
      <c r="P34" s="101"/>
      <c r="Q34" s="102"/>
      <c r="S34" s="10"/>
      <c r="T34" s="10"/>
    </row>
    <row r="35" spans="2:20">
      <c r="B35" s="10"/>
      <c r="C35" s="34">
        <f>1-E34</f>
        <v>0</v>
      </c>
      <c r="D35" s="10"/>
      <c r="E35" s="10"/>
      <c r="F35" s="35"/>
      <c r="G35" s="35"/>
      <c r="H35" s="10"/>
      <c r="I35" s="6"/>
      <c r="J35" s="36"/>
      <c r="K35" s="10"/>
      <c r="L35" s="37"/>
      <c r="M35" s="38"/>
      <c r="N35" s="10"/>
      <c r="O35" s="16"/>
      <c r="P35" s="10"/>
      <c r="Q35" s="10"/>
    </row>
    <row r="36" spans="2:20" ht="15.75" thickBot="1">
      <c r="B36" s="16"/>
      <c r="C36" s="1"/>
      <c r="D36" s="39"/>
      <c r="M36" s="16"/>
      <c r="N36" s="16"/>
      <c r="O36" s="16"/>
    </row>
    <row r="37" spans="2:20" ht="15.75" thickBot="1">
      <c r="B37" s="123" t="s">
        <v>21</v>
      </c>
      <c r="C37" s="124"/>
      <c r="E37" s="123" t="s">
        <v>23</v>
      </c>
      <c r="F37" s="124"/>
      <c r="I37" s="88" t="s">
        <v>15</v>
      </c>
      <c r="J37" s="89">
        <f>+_xlfn.ISOWEEKNUM(C7)</f>
        <v>31</v>
      </c>
      <c r="K37" s="89">
        <f>+J37+1</f>
        <v>32</v>
      </c>
      <c r="L37" s="89">
        <f t="shared" ref="L37:N37" si="4">+K37+1</f>
        <v>33</v>
      </c>
      <c r="M37" s="89">
        <f t="shared" si="4"/>
        <v>34</v>
      </c>
      <c r="N37" s="90">
        <f t="shared" si="4"/>
        <v>35</v>
      </c>
      <c r="O37" s="16"/>
    </row>
    <row r="38" spans="2:20">
      <c r="B38" s="40" t="s">
        <v>22</v>
      </c>
      <c r="C38" s="41">
        <v>0.5</v>
      </c>
      <c r="E38" s="42" t="s">
        <v>25</v>
      </c>
      <c r="F38" s="43">
        <v>0.12</v>
      </c>
      <c r="I38" s="73" t="s">
        <v>24</v>
      </c>
      <c r="J38" s="82">
        <v>53.990000000000009</v>
      </c>
      <c r="K38" s="82">
        <v>0</v>
      </c>
      <c r="L38" s="82">
        <v>50.929999999999993</v>
      </c>
      <c r="M38" s="82">
        <v>50.45</v>
      </c>
      <c r="N38" s="83">
        <v>53.592399999999998</v>
      </c>
      <c r="O38" s="16"/>
    </row>
    <row r="39" spans="2:20" ht="15.75" thickBot="1">
      <c r="B39" s="44" t="s">
        <v>27</v>
      </c>
      <c r="C39" s="19">
        <v>0.5</v>
      </c>
      <c r="E39" s="44" t="s">
        <v>26</v>
      </c>
      <c r="F39" s="19">
        <v>0.12</v>
      </c>
      <c r="I39" s="84" t="s">
        <v>20</v>
      </c>
      <c r="J39" s="85">
        <v>20</v>
      </c>
      <c r="K39" s="86" t="s">
        <v>40</v>
      </c>
      <c r="L39" s="85">
        <v>20</v>
      </c>
      <c r="M39" s="85">
        <v>20</v>
      </c>
      <c r="N39" s="87">
        <v>20</v>
      </c>
      <c r="O39" s="10"/>
    </row>
    <row r="40" spans="2:20" s="9" customFormat="1" ht="15.75" thickBot="1">
      <c r="B40" s="16"/>
      <c r="C40" s="16"/>
      <c r="D40" s="7"/>
      <c r="E40" s="7"/>
      <c r="F40" s="45"/>
      <c r="I40" s="46"/>
      <c r="J40" s="46"/>
      <c r="K40" s="46"/>
      <c r="L40" s="46"/>
      <c r="M40" s="16"/>
      <c r="N40" s="16"/>
      <c r="O40" s="16"/>
    </row>
    <row r="41" spans="2:20" ht="15.75" thickBot="1">
      <c r="B41" s="123" t="s">
        <v>30</v>
      </c>
      <c r="C41" s="124"/>
      <c r="E41" s="47" t="s">
        <v>52</v>
      </c>
      <c r="F41" s="48"/>
      <c r="G41" s="45"/>
      <c r="H41" s="16"/>
      <c r="I41" s="16"/>
      <c r="J41" s="16"/>
      <c r="K41" s="16"/>
      <c r="L41" s="16"/>
      <c r="M41" s="16"/>
      <c r="N41" s="16"/>
      <c r="O41" s="16"/>
      <c r="P41" s="14"/>
    </row>
    <row r="42" spans="2:20" ht="15.75" thickBot="1">
      <c r="B42" s="15" t="s">
        <v>31</v>
      </c>
      <c r="C42" s="49">
        <v>0.53600000000000003</v>
      </c>
      <c r="E42" s="50" t="s">
        <v>53</v>
      </c>
      <c r="F42" s="51">
        <v>2</v>
      </c>
      <c r="G42" s="14"/>
      <c r="H42" s="52"/>
      <c r="I42" s="53"/>
      <c r="J42" s="53"/>
      <c r="K42" s="53"/>
      <c r="L42" s="53"/>
      <c r="M42" s="53"/>
      <c r="N42" s="53"/>
      <c r="O42" s="16"/>
      <c r="P42" s="14"/>
    </row>
    <row r="43" spans="2:20">
      <c r="B43" s="15" t="s">
        <v>32</v>
      </c>
      <c r="C43" s="49">
        <v>0.433</v>
      </c>
      <c r="E43" s="8"/>
      <c r="F43" s="54"/>
    </row>
    <row r="44" spans="2:20" ht="15.75" thickBot="1">
      <c r="B44" s="13" t="s">
        <v>33</v>
      </c>
      <c r="C44" s="55">
        <v>0.29299999999999998</v>
      </c>
      <c r="E44" s="8"/>
      <c r="F44" s="54"/>
    </row>
    <row r="45" spans="2:20">
      <c r="E45" s="8"/>
      <c r="F45" s="54"/>
    </row>
  </sheetData>
  <mergeCells count="3">
    <mergeCell ref="B37:C37"/>
    <mergeCell ref="E37:F37"/>
    <mergeCell ref="B41:C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Espumisan</vt:lpstr>
      <vt:lpstr>Espumisan!Print_Area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2023-12-20T13:16:00Z</cp:lastPrinted>
  <dcterms:created xsi:type="dcterms:W3CDTF">2015-03-31T10:04:42Z</dcterms:created>
  <dcterms:modified xsi:type="dcterms:W3CDTF">2025-08-04T11:57:06Z</dcterms:modified>
</cp:coreProperties>
</file>